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396" yWindow="-180" windowWidth="14028" windowHeight="8232"/>
  </bookViews>
  <sheets>
    <sheet name="Ratios" sheetId="1" r:id="rId1"/>
    <sheet name="Common Size and % Change" sheetId="2" r:id="rId2"/>
  </sheets>
  <definedNames>
    <definedName name="_xlnm.Print_Area" localSheetId="0">Ratios!$A$1:$F$265</definedName>
  </definedNames>
  <calcPr calcId="145621" concurrentCalc="0"/>
</workbook>
</file>

<file path=xl/calcChain.xml><?xml version="1.0" encoding="utf-8"?>
<calcChain xmlns="http://schemas.openxmlformats.org/spreadsheetml/2006/main">
  <c r="F15" i="1" l="1"/>
  <c r="D82" i="2"/>
  <c r="E82" i="2"/>
  <c r="E88" i="1"/>
  <c r="D88" i="1"/>
  <c r="C88" i="1"/>
  <c r="E15" i="1"/>
  <c r="D87" i="1"/>
  <c r="D108" i="1"/>
  <c r="E108" i="1"/>
  <c r="C108" i="1"/>
  <c r="C16" i="2"/>
  <c r="C38" i="2"/>
  <c r="C54" i="2"/>
  <c r="C76" i="2"/>
  <c r="E84" i="2"/>
  <c r="D84" i="2"/>
  <c r="E81" i="2"/>
  <c r="D81" i="2"/>
  <c r="E80" i="2"/>
  <c r="D80" i="2"/>
  <c r="E79" i="2"/>
  <c r="D79" i="2"/>
  <c r="E71" i="2"/>
  <c r="D71" i="2"/>
  <c r="E69" i="2"/>
  <c r="D69" i="2"/>
  <c r="E68" i="2"/>
  <c r="D68" i="2"/>
  <c r="E67" i="2"/>
  <c r="D67" i="2"/>
  <c r="E61" i="2"/>
  <c r="D61" i="2"/>
  <c r="E60" i="2"/>
  <c r="D60" i="2"/>
  <c r="E59" i="2"/>
  <c r="D59" i="2"/>
  <c r="E58" i="2"/>
  <c r="D58" i="2"/>
  <c r="E46" i="2"/>
  <c r="D46" i="2"/>
  <c r="C46" i="2"/>
  <c r="E43" i="2"/>
  <c r="D43" i="2"/>
  <c r="C43" i="2"/>
  <c r="E44" i="2"/>
  <c r="D44" i="2"/>
  <c r="C44" i="2"/>
  <c r="E42" i="2"/>
  <c r="D42" i="2"/>
  <c r="C42" i="2"/>
  <c r="E41" i="2"/>
  <c r="D41" i="2"/>
  <c r="C41" i="2"/>
  <c r="F29" i="1"/>
  <c r="D29" i="1"/>
  <c r="E29" i="1"/>
  <c r="D32" i="1"/>
  <c r="C90" i="1"/>
  <c r="E32" i="1"/>
  <c r="D90" i="1"/>
  <c r="F39" i="1"/>
  <c r="F41" i="1"/>
  <c r="F45" i="1"/>
  <c r="D39" i="1"/>
  <c r="E70" i="2"/>
  <c r="E39" i="1"/>
  <c r="E41" i="1"/>
  <c r="F44" i="1"/>
  <c r="F62" i="1"/>
  <c r="E119" i="1"/>
  <c r="D44" i="1"/>
  <c r="E44" i="1"/>
  <c r="E62" i="1"/>
  <c r="D119" i="1"/>
  <c r="F54" i="1"/>
  <c r="F55" i="1"/>
  <c r="E54" i="1"/>
  <c r="E55" i="1"/>
  <c r="D100" i="1"/>
  <c r="D54" i="1"/>
  <c r="D55" i="1"/>
  <c r="C100" i="1"/>
  <c r="F32" i="1"/>
  <c r="C116" i="1"/>
  <c r="C105" i="1"/>
  <c r="C89" i="1"/>
  <c r="C96" i="1"/>
  <c r="C87" i="1"/>
  <c r="E89" i="1"/>
  <c r="D89" i="1"/>
  <c r="F133" i="1"/>
  <c r="C133" i="1"/>
  <c r="B130" i="1"/>
  <c r="E133" i="1"/>
  <c r="C73" i="1"/>
  <c r="D49" i="1"/>
  <c r="D24" i="1"/>
  <c r="C76" i="1"/>
  <c r="F57" i="1"/>
  <c r="E47" i="2"/>
  <c r="E100" i="1"/>
  <c r="F33" i="1"/>
  <c r="E109" i="1"/>
  <c r="E33" i="1"/>
  <c r="D91" i="1"/>
  <c r="E131" i="1"/>
  <c r="E24" i="1"/>
  <c r="D73" i="1"/>
  <c r="C107" i="1"/>
  <c r="C99" i="1"/>
  <c r="D76" i="1"/>
  <c r="D72" i="2"/>
  <c r="E120" i="1"/>
  <c r="E62" i="2"/>
  <c r="E16" i="2"/>
  <c r="E38" i="2"/>
  <c r="E54" i="2"/>
  <c r="E76" i="2"/>
  <c r="D16" i="2"/>
  <c r="D38" i="2"/>
  <c r="D54" i="2"/>
  <c r="D76" i="2"/>
  <c r="D116" i="1"/>
  <c r="D75" i="1"/>
  <c r="D120" i="1"/>
  <c r="F131" i="1"/>
  <c r="D41" i="1"/>
  <c r="D45" i="1"/>
  <c r="E73" i="2"/>
  <c r="D70" i="2"/>
  <c r="D62" i="2"/>
  <c r="E45" i="1"/>
  <c r="D31" i="2"/>
  <c r="E63" i="2"/>
  <c r="E72" i="2"/>
  <c r="B131" i="1"/>
  <c r="D96" i="1"/>
  <c r="E49" i="1"/>
  <c r="D105" i="1"/>
  <c r="D107" i="1"/>
  <c r="D83" i="2"/>
  <c r="E57" i="1"/>
  <c r="D45" i="2"/>
  <c r="D99" i="1"/>
  <c r="E34" i="2"/>
  <c r="E30" i="2"/>
  <c r="E35" i="2"/>
  <c r="E33" i="2"/>
  <c r="E31" i="2"/>
  <c r="E29" i="2"/>
  <c r="E32" i="2"/>
  <c r="E107" i="1"/>
  <c r="C75" i="1"/>
  <c r="C120" i="1"/>
  <c r="E75" i="1"/>
  <c r="E76" i="1"/>
  <c r="E90" i="1"/>
  <c r="E99" i="1"/>
  <c r="D62" i="1"/>
  <c r="C119" i="1"/>
  <c r="C45" i="2"/>
  <c r="E83" i="2"/>
  <c r="D57" i="1"/>
  <c r="E45" i="2"/>
  <c r="D63" i="2"/>
  <c r="D33" i="1"/>
  <c r="E25" i="2"/>
  <c r="E24" i="2"/>
  <c r="E98" i="1"/>
  <c r="E22" i="2"/>
  <c r="E21" i="2"/>
  <c r="E91" i="1"/>
  <c r="E132" i="1"/>
  <c r="E23" i="2"/>
  <c r="E20" i="2"/>
  <c r="F132" i="1"/>
  <c r="E85" i="2"/>
  <c r="D29" i="2"/>
  <c r="F58" i="1"/>
  <c r="F59" i="1"/>
  <c r="E118" i="1"/>
  <c r="C109" i="1"/>
  <c r="C97" i="1"/>
  <c r="D35" i="2"/>
  <c r="E26" i="2"/>
  <c r="E97" i="1"/>
  <c r="D20" i="2"/>
  <c r="D97" i="1"/>
  <c r="E105" i="1"/>
  <c r="D109" i="1"/>
  <c r="D26" i="2"/>
  <c r="E96" i="1"/>
  <c r="D24" i="2"/>
  <c r="D21" i="2"/>
  <c r="B132" i="1"/>
  <c r="F24" i="1"/>
  <c r="E87" i="1"/>
  <c r="D98" i="1"/>
  <c r="D23" i="2"/>
  <c r="D34" i="2"/>
  <c r="E116" i="1"/>
  <c r="D22" i="2"/>
  <c r="D25" i="2"/>
  <c r="D32" i="2"/>
  <c r="E73" i="1"/>
  <c r="C30" i="2"/>
  <c r="D30" i="2"/>
  <c r="C34" i="2"/>
  <c r="D73" i="2"/>
  <c r="D33" i="2"/>
  <c r="F49" i="1"/>
  <c r="C32" i="2"/>
  <c r="C35" i="2"/>
  <c r="C33" i="2"/>
  <c r="C31" i="2"/>
  <c r="C29" i="2"/>
  <c r="C25" i="2"/>
  <c r="C21" i="2"/>
  <c r="C23" i="2"/>
  <c r="F130" i="1"/>
  <c r="C98" i="1"/>
  <c r="C20" i="2"/>
  <c r="C22" i="2"/>
  <c r="C24" i="2"/>
  <c r="C26" i="2"/>
  <c r="E64" i="2"/>
  <c r="C91" i="1"/>
  <c r="E130" i="1"/>
  <c r="D58" i="1"/>
  <c r="C48" i="2"/>
  <c r="C47" i="2"/>
  <c r="E58" i="1"/>
  <c r="E59" i="1"/>
  <c r="D47" i="2"/>
  <c r="D85" i="2"/>
  <c r="D64" i="2"/>
  <c r="E49" i="2"/>
  <c r="E110" i="1"/>
  <c r="E111" i="1"/>
  <c r="F60" i="1"/>
  <c r="E117" i="1"/>
  <c r="E48" i="2"/>
  <c r="E106" i="1"/>
  <c r="D133" i="1"/>
  <c r="E86" i="2"/>
  <c r="D59" i="1"/>
  <c r="D60" i="1"/>
  <c r="C117" i="1"/>
  <c r="C49" i="2"/>
  <c r="D49" i="2"/>
  <c r="D118" i="1"/>
  <c r="D106" i="1"/>
  <c r="E60" i="1"/>
  <c r="D117" i="1"/>
  <c r="D111" i="1"/>
  <c r="D110" i="1"/>
  <c r="D86" i="2"/>
  <c r="D48" i="2"/>
  <c r="C132" i="1"/>
  <c r="D132" i="1"/>
  <c r="E87" i="2"/>
  <c r="D87" i="2"/>
  <c r="C106" i="1"/>
  <c r="C130" i="1"/>
  <c r="C110" i="1"/>
  <c r="C111" i="1"/>
  <c r="C118" i="1"/>
  <c r="C131" i="1"/>
  <c r="D131" i="1"/>
  <c r="D130" i="1"/>
</calcChain>
</file>

<file path=xl/comments1.xml><?xml version="1.0" encoding="utf-8"?>
<comments xmlns="http://schemas.openxmlformats.org/spreadsheetml/2006/main">
  <authors>
    <author>Bart Kreps</author>
  </authors>
  <commentList>
    <comment ref="F15" authorId="0">
      <text>
        <r>
          <rPr>
            <b/>
            <sz val="8"/>
            <color indexed="81"/>
            <rFont val="Tahoma"/>
            <family val="2"/>
          </rPr>
          <t>Projections</t>
        </r>
        <r>
          <rPr>
            <sz val="10"/>
            <color indexed="81"/>
            <rFont val="Tahoma"/>
            <family val="2"/>
          </rPr>
          <t xml:space="preserve">
</t>
        </r>
      </text>
    </comment>
    <comment ref="A75" authorId="0">
      <text>
        <r>
          <rPr>
            <b/>
            <sz val="8"/>
            <color indexed="81"/>
            <rFont val="Tahoma"/>
            <family val="2"/>
          </rPr>
          <t>Current Assets divided by Current Liabilities.</t>
        </r>
        <r>
          <rPr>
            <sz val="10"/>
            <color indexed="81"/>
            <rFont val="Tahoma"/>
            <family val="2"/>
          </rPr>
          <t xml:space="preserve">
</t>
        </r>
      </text>
    </comment>
    <comment ref="A76" authorId="0">
      <text>
        <r>
          <rPr>
            <b/>
            <sz val="8"/>
            <color indexed="81"/>
            <rFont val="Tahoma"/>
            <family val="2"/>
          </rPr>
          <t xml:space="preserve">Current Assets minus Inventories divided by Current Liabilities.
</t>
        </r>
      </text>
    </comment>
    <comment ref="A88" authorId="0">
      <text>
        <r>
          <rPr>
            <b/>
            <sz val="8"/>
            <color indexed="81"/>
            <rFont val="Tahoma"/>
            <family val="2"/>
          </rPr>
          <t xml:space="preserve">COGS divided by Inventories.
</t>
        </r>
      </text>
    </comment>
    <comment ref="A89" authorId="0">
      <text>
        <r>
          <rPr>
            <b/>
            <sz val="8"/>
            <color indexed="81"/>
            <rFont val="Tahoma"/>
            <family val="2"/>
          </rPr>
          <t>Accounts Receivable divided by average daily sales.</t>
        </r>
        <r>
          <rPr>
            <sz val="10"/>
            <color indexed="81"/>
            <rFont val="Tahoma"/>
            <family val="2"/>
          </rPr>
          <t xml:space="preserve">
</t>
        </r>
      </text>
    </comment>
    <comment ref="A90" authorId="0">
      <text>
        <r>
          <rPr>
            <b/>
            <sz val="8"/>
            <color indexed="81"/>
            <rFont val="Tahoma"/>
            <family val="2"/>
          </rPr>
          <t>Sales divided by Net Fixed Assets.</t>
        </r>
        <r>
          <rPr>
            <sz val="10"/>
            <color indexed="81"/>
            <rFont val="Tahoma"/>
            <family val="2"/>
          </rPr>
          <t xml:space="preserve">
</t>
        </r>
      </text>
    </comment>
    <comment ref="A91" authorId="0">
      <text>
        <r>
          <rPr>
            <b/>
            <sz val="8"/>
            <color indexed="81"/>
            <rFont val="Tahoma"/>
            <family val="2"/>
          </rPr>
          <t>Sales divided by Total Assets.</t>
        </r>
        <r>
          <rPr>
            <sz val="10"/>
            <color indexed="81"/>
            <rFont val="Tahoma"/>
            <family val="2"/>
          </rPr>
          <t xml:space="preserve">
</t>
        </r>
      </text>
    </comment>
    <comment ref="A98" authorId="0">
      <text>
        <r>
          <rPr>
            <b/>
            <sz val="8"/>
            <color indexed="81"/>
            <rFont val="Tahoma"/>
            <family val="2"/>
          </rPr>
          <t>Total Debt divided by Total Assets.</t>
        </r>
        <r>
          <rPr>
            <sz val="10"/>
            <color indexed="81"/>
            <rFont val="Tahoma"/>
            <family val="2"/>
          </rPr>
          <t xml:space="preserve">
</t>
        </r>
      </text>
    </comment>
    <comment ref="A99" authorId="0">
      <text>
        <r>
          <rPr>
            <b/>
            <sz val="8"/>
            <color indexed="81"/>
            <rFont val="Tahoma"/>
            <family val="2"/>
          </rPr>
          <t>EBIT divided by interest charges.</t>
        </r>
        <r>
          <rPr>
            <sz val="10"/>
            <color indexed="81"/>
            <rFont val="Tahoma"/>
            <family val="2"/>
          </rPr>
          <t xml:space="preserve">
</t>
        </r>
      </text>
    </comment>
    <comment ref="A100" authorId="0">
      <text>
        <r>
          <rPr>
            <b/>
            <sz val="8"/>
            <color indexed="81"/>
            <rFont val="Tahoma"/>
            <family val="2"/>
          </rPr>
          <t>(EBITDA + Lease Payments) / (Interest + Loan Payments + Lease Payments)</t>
        </r>
        <r>
          <rPr>
            <sz val="10"/>
            <color indexed="81"/>
            <rFont val="Tahoma"/>
            <family val="2"/>
          </rPr>
          <t xml:space="preserve">
</t>
        </r>
      </text>
    </comment>
    <comment ref="A106" authorId="0">
      <text>
        <r>
          <rPr>
            <b/>
            <sz val="8"/>
            <color indexed="81"/>
            <rFont val="Tahoma"/>
            <family val="2"/>
          </rPr>
          <t>Net Income divided by sales.</t>
        </r>
        <r>
          <rPr>
            <sz val="10"/>
            <color indexed="81"/>
            <rFont val="Tahoma"/>
            <family val="2"/>
          </rPr>
          <t xml:space="preserve">
</t>
        </r>
      </text>
    </comment>
    <comment ref="A107" authorId="0">
      <text>
        <r>
          <rPr>
            <b/>
            <sz val="8"/>
            <color indexed="81"/>
            <rFont val="Tahoma"/>
            <family val="2"/>
          </rPr>
          <t>EBIT divided by sales.</t>
        </r>
        <r>
          <rPr>
            <sz val="10"/>
            <color indexed="81"/>
            <rFont val="Tahoma"/>
            <family val="2"/>
          </rPr>
          <t xml:space="preserve">
</t>
        </r>
      </text>
    </comment>
    <comment ref="A108" authorId="0">
      <text>
        <r>
          <rPr>
            <b/>
            <sz val="8"/>
            <color indexed="81"/>
            <rFont val="Tahoma"/>
            <family val="2"/>
          </rPr>
          <t>Net Income divided by (Sales - COGS).</t>
        </r>
        <r>
          <rPr>
            <sz val="10"/>
            <color indexed="81"/>
            <rFont val="Tahoma"/>
            <family val="2"/>
          </rPr>
          <t xml:space="preserve">
</t>
        </r>
      </text>
    </comment>
    <comment ref="A109" authorId="0">
      <text>
        <r>
          <rPr>
            <b/>
            <sz val="8"/>
            <color indexed="81"/>
            <rFont val="Tahoma"/>
            <family val="2"/>
          </rPr>
          <t>EBIT divided by Total Assets.</t>
        </r>
        <r>
          <rPr>
            <sz val="10"/>
            <color indexed="81"/>
            <rFont val="Tahoma"/>
            <family val="2"/>
          </rPr>
          <t xml:space="preserve">
</t>
        </r>
      </text>
    </comment>
    <comment ref="A110" authorId="0">
      <text>
        <r>
          <rPr>
            <b/>
            <sz val="8"/>
            <color indexed="81"/>
            <rFont val="Tahoma"/>
            <family val="2"/>
          </rPr>
          <t>Net Income divided by Total Assets.</t>
        </r>
        <r>
          <rPr>
            <sz val="10"/>
            <color indexed="81"/>
            <rFont val="Tahoma"/>
            <family val="2"/>
          </rPr>
          <t xml:space="preserve">
</t>
        </r>
      </text>
    </comment>
    <comment ref="A111" authorId="0">
      <text>
        <r>
          <rPr>
            <b/>
            <sz val="8"/>
            <color indexed="81"/>
            <rFont val="Tahoma"/>
            <family val="2"/>
          </rPr>
          <t>Net Income divided by Common Equity.</t>
        </r>
        <r>
          <rPr>
            <sz val="10"/>
            <color indexed="81"/>
            <rFont val="Tahoma"/>
            <family val="2"/>
          </rPr>
          <t xml:space="preserve">
</t>
        </r>
      </text>
    </comment>
    <comment ref="A117" authorId="0">
      <text>
        <r>
          <rPr>
            <b/>
            <sz val="8"/>
            <color indexed="81"/>
            <rFont val="Tahoma"/>
            <family val="2"/>
          </rPr>
          <t>Price per share divided by Earnings Per Share.</t>
        </r>
        <r>
          <rPr>
            <sz val="10"/>
            <color indexed="81"/>
            <rFont val="Tahoma"/>
            <family val="2"/>
          </rPr>
          <t xml:space="preserve">
</t>
        </r>
      </text>
    </comment>
    <comment ref="A118" authorId="0">
      <text>
        <r>
          <rPr>
            <b/>
            <sz val="8"/>
            <color indexed="81"/>
            <rFont val="Tahoma"/>
            <family val="2"/>
          </rPr>
          <t>P/CF ratio is calculated by dividing the price by the net cash flow per share.</t>
        </r>
        <r>
          <rPr>
            <sz val="10"/>
            <color indexed="81"/>
            <rFont val="Tahoma"/>
            <family val="2"/>
          </rPr>
          <t xml:space="preserve">
</t>
        </r>
      </text>
    </comment>
    <comment ref="A119" authorId="0">
      <text>
        <r>
          <rPr>
            <b/>
            <sz val="8"/>
            <color indexed="81"/>
            <rFont val="Tahoma"/>
            <family val="2"/>
          </rPr>
          <t xml:space="preserve">Market Price per share divided by Book value per share.
</t>
        </r>
      </text>
    </comment>
    <comment ref="A120" authorId="0">
      <text>
        <r>
          <rPr>
            <b/>
            <sz val="8"/>
            <color indexed="81"/>
            <rFont val="Tahoma"/>
            <family val="2"/>
          </rPr>
          <t>Common Equity divided by shares outstanding.</t>
        </r>
        <r>
          <rPr>
            <sz val="10"/>
            <color indexed="81"/>
            <rFont val="Tahoma"/>
            <family val="2"/>
          </rPr>
          <t xml:space="preserve">
</t>
        </r>
      </text>
    </comment>
  </commentList>
</comments>
</file>

<file path=xl/comments2.xml><?xml version="1.0" encoding="utf-8"?>
<comments xmlns="http://schemas.openxmlformats.org/spreadsheetml/2006/main">
  <authors>
    <author>Bart Kreps</author>
  </authors>
  <commentList>
    <comment ref="A19" authorId="0">
      <text>
        <r>
          <rPr>
            <b/>
            <sz val="8"/>
            <color indexed="81"/>
            <rFont val="Tahoma"/>
            <family val="2"/>
          </rPr>
          <t>Percentage of Total Assets.</t>
        </r>
        <r>
          <rPr>
            <sz val="10"/>
            <color indexed="81"/>
            <rFont val="Tahoma"/>
            <family val="2"/>
          </rPr>
          <t xml:space="preserve">
</t>
        </r>
      </text>
    </comment>
    <comment ref="A28" authorId="0">
      <text>
        <r>
          <rPr>
            <b/>
            <sz val="8"/>
            <color indexed="81"/>
            <rFont val="Tahoma"/>
            <family val="2"/>
          </rPr>
          <t>Percentage of Total Liabilities and Equity.</t>
        </r>
        <r>
          <rPr>
            <sz val="10"/>
            <color indexed="81"/>
            <rFont val="Tahoma"/>
            <family val="2"/>
          </rPr>
          <t xml:space="preserve">
</t>
        </r>
      </text>
    </comment>
    <comment ref="A41" authorId="0">
      <text>
        <r>
          <rPr>
            <b/>
            <sz val="8"/>
            <color indexed="81"/>
            <rFont val="Tahoma"/>
            <family val="2"/>
          </rPr>
          <t>Percentage of Net Sales.</t>
        </r>
        <r>
          <rPr>
            <sz val="10"/>
            <color indexed="81"/>
            <rFont val="Tahoma"/>
            <family val="2"/>
          </rPr>
          <t xml:space="preserve">
</t>
        </r>
      </text>
    </comment>
  </commentList>
</comments>
</file>

<file path=xl/sharedStrings.xml><?xml version="1.0" encoding="utf-8"?>
<sst xmlns="http://schemas.openxmlformats.org/spreadsheetml/2006/main" count="161" uniqueCount="100">
  <si>
    <t>Net sales</t>
  </si>
  <si>
    <t>Depreciation</t>
  </si>
  <si>
    <t>Earnings before interest and taxes (EBIT)</t>
  </si>
  <si>
    <t xml:space="preserve">Less interest </t>
  </si>
  <si>
    <t>Taxes (40%)</t>
  </si>
  <si>
    <t>Net Income before preferred dividends</t>
  </si>
  <si>
    <t>Assets</t>
  </si>
  <si>
    <t>Accounts receivable</t>
  </si>
  <si>
    <t>Inventories</t>
  </si>
  <si>
    <t>Total current assets</t>
  </si>
  <si>
    <t>Liabilities and equity</t>
  </si>
  <si>
    <t>Accounts payable</t>
  </si>
  <si>
    <t>Notes payable</t>
  </si>
  <si>
    <t>Accruals</t>
  </si>
  <si>
    <t>Total current liabilities</t>
  </si>
  <si>
    <t>Long-term bonds</t>
  </si>
  <si>
    <t>Retained earnings</t>
  </si>
  <si>
    <t>Total common equity</t>
  </si>
  <si>
    <t>Total liabilities and equity</t>
  </si>
  <si>
    <t>Tax rate</t>
  </si>
  <si>
    <t>Liquidity ratios</t>
  </si>
  <si>
    <t>Asset Management ratios</t>
  </si>
  <si>
    <t xml:space="preserve">  Inventory Turnover</t>
  </si>
  <si>
    <t xml:space="preserve">  Fixed Asset Turnover</t>
  </si>
  <si>
    <t xml:space="preserve">  Total Asset Turnover</t>
  </si>
  <si>
    <t>Debt Management ratios</t>
  </si>
  <si>
    <t xml:space="preserve">  Times Interest Earned</t>
  </si>
  <si>
    <t xml:space="preserve">  Basic Earning Power</t>
  </si>
  <si>
    <t xml:space="preserve">  Return on Assets</t>
  </si>
  <si>
    <t xml:space="preserve">  Return on Equity</t>
  </si>
  <si>
    <t>Market Value ratios</t>
  </si>
  <si>
    <t>Industry Average</t>
  </si>
  <si>
    <t>Industry</t>
  </si>
  <si>
    <t>Average</t>
  </si>
  <si>
    <t>Year-end common stock price</t>
  </si>
  <si>
    <t xml:space="preserve">  Debt Ratio</t>
  </si>
  <si>
    <t xml:space="preserve">  Quick Ratio</t>
  </si>
  <si>
    <t xml:space="preserve">  Current Ratio</t>
  </si>
  <si>
    <t xml:space="preserve">  Price-to Earnings Ratio</t>
  </si>
  <si>
    <t xml:space="preserve">  Market-to-Book Ratio</t>
  </si>
  <si>
    <t xml:space="preserve">  Price-to-Cash Flow Ratio</t>
  </si>
  <si>
    <t xml:space="preserve">  EBITDA Coverage Ratio</t>
  </si>
  <si>
    <t>Profitability ratios</t>
  </si>
  <si>
    <t xml:space="preserve">           ROE    =</t>
  </si>
  <si>
    <t>Lease payments</t>
  </si>
  <si>
    <t>Input Data:</t>
  </si>
  <si>
    <t>Balance Sheets</t>
  </si>
  <si>
    <t>Income Statements</t>
  </si>
  <si>
    <t>Calculated Data:  Ratios</t>
  </si>
  <si>
    <t xml:space="preserve">  Days Sales Outstanding</t>
  </si>
  <si>
    <t>Equity Multiplier</t>
  </si>
  <si>
    <t>Cash and equivalents</t>
  </si>
  <si>
    <t>Short-term investments</t>
  </si>
  <si>
    <t xml:space="preserve">Year-end shares outstanding </t>
  </si>
  <si>
    <t>Gross Fixed Assets</t>
  </si>
  <si>
    <t>Less Accumulated Dep.</t>
  </si>
  <si>
    <t>Net Fixed Assets</t>
  </si>
  <si>
    <t>Total Assets</t>
  </si>
  <si>
    <t>Common stock (100,000 shares)</t>
  </si>
  <si>
    <t>Other Expenses</t>
  </si>
  <si>
    <t>Total Operating Cost</t>
  </si>
  <si>
    <t>EPS</t>
  </si>
  <si>
    <t>DPS</t>
  </si>
  <si>
    <t>Book Value Per Share</t>
  </si>
  <si>
    <t>Costs of Goods Sold</t>
  </si>
  <si>
    <t xml:space="preserve">  Book Value Per Share</t>
  </si>
  <si>
    <t>na</t>
  </si>
  <si>
    <t>Computron</t>
  </si>
  <si>
    <t>Common Size Statements</t>
  </si>
  <si>
    <t>Total Current Assets</t>
  </si>
  <si>
    <t>EBIT</t>
  </si>
  <si>
    <t>Percentage Change Analysis</t>
  </si>
  <si>
    <t>Total liabilities</t>
  </si>
  <si>
    <t>g.  Perform a common size analysis and percent change analysis.  What do these analyses tell you about Computron?</t>
  </si>
  <si>
    <t>See the worksheet with the TAB "Common Size and % Change"</t>
  </si>
  <si>
    <t xml:space="preserve">b.  (1.) Calculate the current and quick ratios based on the projected balance sheet and income statement data. </t>
  </si>
  <si>
    <t>c.  Calculate the inventory turnover, days sales outstanding (DSO), fixed assets turnover, operating capital requirement, and total assets turnover.  How does Computron's utilization of assets stack up against other firms in its industry?</t>
  </si>
  <si>
    <t>e.  Calculate the profit margin, basic earning power (BEP), return on assets (ROA), and return on equity (ROE).  What can you say about these ratios?</t>
  </si>
  <si>
    <t>f.  Calculate the price/earnings ratio, price/cash flow ratio, and market/book ratio.  Do these ratios indicate that investors are expected to have a high or low opinion of the company?</t>
  </si>
  <si>
    <t xml:space="preserve">  Net Profit Margin</t>
  </si>
  <si>
    <t xml:space="preserve">  Operating Margin</t>
  </si>
  <si>
    <t xml:space="preserve">  Gross Profit Margin</t>
  </si>
  <si>
    <t>Depreciation and amortization</t>
  </si>
  <si>
    <t>Cochran must prepare an analysis of where the company is now, what it must do to regain its financial health, and what actions should be taken.  Your assignment is to help her answer the following questions.  Provide clear explanations, not yes or no answers.</t>
  </si>
  <si>
    <t>Costs of Goods Sold Except Depr.</t>
  </si>
  <si>
    <t>d.  Calculate the debt ratio, liabilities-to-assets ratio, times-interest-earned, and EBITDA coverage ratios.  How does Computron compare with the industry with respect to financial leverage?  What can you conclude from these ratios?</t>
  </si>
  <si>
    <t xml:space="preserve">  Liabilities-to-assets Ratio</t>
  </si>
  <si>
    <t>COGS except depr.</t>
  </si>
  <si>
    <t>Pre-tax earnings</t>
  </si>
  <si>
    <t>DuPont Analysis</t>
  </si>
  <si>
    <t>h.  Use the extended DuPont equation to provide a summary and overview of Computron's projected financial condition.  What are the firm's major strengths and weaknesses?</t>
  </si>
  <si>
    <t>The first part of the case, presented in Chapter 2, discussed the situation of Computron Industries after an expansion program. A large loss occurred in 2016, rather than the expected profit. As a result, its managers, directors, and investors are concerned about the firm’s survival.</t>
  </si>
  <si>
    <r>
      <t xml:space="preserve">i.   What are some potential problems and limitations of financial ratio analysis? </t>
    </r>
    <r>
      <rPr>
        <b/>
        <sz val="10"/>
        <color indexed="10"/>
        <rFont val="Arial"/>
        <family val="2"/>
      </rPr>
      <t>Answer: See Chapter 03 Mini Case Show</t>
    </r>
  </si>
  <si>
    <r>
      <t xml:space="preserve">j.  What are some qualitative factors analysts should consider when evaluating a company’s likely future financial performance? </t>
    </r>
    <r>
      <rPr>
        <b/>
        <sz val="10"/>
        <color indexed="10"/>
        <rFont val="Arial"/>
        <family val="2"/>
      </rPr>
      <t xml:space="preserve"> Answer: See Chapter 03 Mini Case Show</t>
    </r>
  </si>
  <si>
    <r>
      <t xml:space="preserve"> </t>
    </r>
    <r>
      <rPr>
        <b/>
        <sz val="10"/>
        <color indexed="18"/>
        <rFont val="Arial"/>
        <family val="2"/>
      </rPr>
      <t xml:space="preserve">  (2.)  What can you say about the company's liquidity position?  We often think of ratios as being useful (1) to managers to help run the business, (2) to bankers for credit analysis, and (3) to stockholders for stock valuation.  Would these different types of analysts have an equal interest in the liquidity ratios?</t>
    </r>
    <r>
      <rPr>
        <b/>
        <sz val="10"/>
        <rFont val="Arial"/>
        <family val="2"/>
      </rPr>
      <t xml:space="preserve">  </t>
    </r>
    <r>
      <rPr>
        <b/>
        <sz val="10"/>
        <color indexed="10"/>
        <rFont val="Arial"/>
        <family val="2"/>
      </rPr>
      <t>Answer: See Chapter 03 Mini Case Show</t>
    </r>
  </si>
  <si>
    <r>
      <t xml:space="preserve">a.  Why are ratios useful? What three groups use ratio analysis and for what reasons? </t>
    </r>
    <r>
      <rPr>
        <b/>
        <sz val="10"/>
        <color indexed="10"/>
        <rFont val="Arial"/>
        <family val="2"/>
      </rPr>
      <t>Answer: See Chapter 03 Mini Case Show</t>
    </r>
  </si>
  <si>
    <t>P.M.   X</t>
  </si>
  <si>
    <t>T.A.T.O.    X</t>
  </si>
  <si>
    <t xml:space="preserve">Chapter 3 Mini Case </t>
  </si>
  <si>
    <t xml:space="preserve">Jenny Cochran was brought in as assistant to Computron’s chairman, who had the task of getting the company back into a sound financial position.  Cochran must prepare an analysis of where the company is now, what it must do to regain its financial health, and what actions to take. Your assignment is to help her answer the following questions, using the recent and projected financial information shown next. Provide clear explanations, not yes or no answers.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</si>
</sst>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0_);[Red]\(&quot;$&quot;#,##0\)"/>
    <numFmt numFmtId="8" formatCode="&quot;$&quot;#,##0.00_);[Red]\(&quot;$&quot;#,##0.00\)"/>
    <numFmt numFmtId="44" formatCode="_(&quot;$&quot;* #,##0.00_);_(&quot;$&quot;* \(#,##0.00\);_(&quot;$&quot;* &quot;-&quot;??_);_(@_)"/>
    <numFmt numFmtId="164" formatCode="#,##0.0"/>
    <numFmt numFmtId="165" formatCode="0.0"/>
    <numFmt numFmtId="166" formatCode="&quot;$&quot;#,##0.00"/>
    <numFmt numFmtId="167" formatCode="&quot;$&quot;#,##0.000"/>
    <numFmt numFmtId="168" formatCode="&quot;$&quot;#,##0.0"/>
    <numFmt numFmtId="169" formatCode="&quot;$&quot;#,##0"/>
    <numFmt numFmtId="170" formatCode="0.0%"/>
    <numFmt numFmtId="171" formatCode="&quot;$&quot;#,##0.000_);[Red]\(&quot;$&quot;#,##0.000\)"/>
  </numFmts>
  <fonts count="22" x14ac:knownFonts="1">
    <font>
      <sz val="10"/>
      <name val="Arial"/>
    </font>
    <font>
      <sz val="10"/>
      <name val="Arial"/>
      <family val="2"/>
    </font>
    <font>
      <b/>
      <sz val="10"/>
      <name val="Times New Roman"/>
      <family val="1"/>
    </font>
    <font>
      <b/>
      <i/>
      <sz val="10"/>
      <name val="Times New Roman"/>
      <family val="1"/>
    </font>
    <font>
      <b/>
      <sz val="10"/>
      <color indexed="18"/>
      <name val="Times New Roman"/>
      <family val="1"/>
    </font>
    <font>
      <b/>
      <sz val="10"/>
      <color indexed="17"/>
      <name val="Times New Roman"/>
      <family val="1"/>
    </font>
    <font>
      <b/>
      <sz val="10"/>
      <color indexed="20"/>
      <name val="Times New Roman"/>
      <family val="1"/>
    </font>
    <font>
      <b/>
      <sz val="8"/>
      <color indexed="81"/>
      <name val="Tahoma"/>
      <family val="2"/>
    </font>
    <font>
      <sz val="10"/>
      <color indexed="81"/>
      <name val="Tahoma"/>
      <family val="2"/>
    </font>
    <font>
      <sz val="10"/>
      <color indexed="18"/>
      <name val="Arial"/>
      <family val="2"/>
    </font>
    <font>
      <b/>
      <sz val="10"/>
      <name val="Arial"/>
      <family val="2"/>
    </font>
    <font>
      <b/>
      <sz val="12"/>
      <color indexed="16"/>
      <name val="Arial"/>
      <family val="2"/>
    </font>
    <font>
      <b/>
      <sz val="10"/>
      <color indexed="18"/>
      <name val="Arial"/>
      <family val="2"/>
    </font>
    <font>
      <b/>
      <sz val="10"/>
      <color indexed="12"/>
      <name val="Arial"/>
      <family val="2"/>
    </font>
    <font>
      <b/>
      <i/>
      <sz val="10"/>
      <name val="Arial"/>
      <family val="2"/>
    </font>
    <font>
      <b/>
      <sz val="10"/>
      <color indexed="16"/>
      <name val="Arial"/>
      <family val="2"/>
    </font>
    <font>
      <b/>
      <u/>
      <sz val="10"/>
      <name val="Arial"/>
      <family val="2"/>
    </font>
    <font>
      <b/>
      <sz val="10"/>
      <color indexed="8"/>
      <name val="Arial"/>
      <family val="2"/>
    </font>
    <font>
      <b/>
      <sz val="10"/>
      <color indexed="10"/>
      <name val="Arial"/>
      <family val="2"/>
    </font>
    <font>
      <b/>
      <sz val="10"/>
      <color indexed="21"/>
      <name val="Arial"/>
      <family val="2"/>
    </font>
    <font>
      <b/>
      <sz val="10"/>
      <color indexed="60"/>
      <name val="Arial"/>
      <family val="2"/>
    </font>
    <font>
      <b/>
      <sz val="12"/>
      <color indexed="12"/>
      <name val="Arial"/>
      <family val="2"/>
    </font>
  </fonts>
  <fills count="3">
    <fill>
      <patternFill patternType="none"/>
    </fill>
    <fill>
      <patternFill patternType="gray125"/>
    </fill>
    <fill>
      <patternFill patternType="solid">
        <fgColor indexed="26"/>
        <bgColor indexed="64"/>
      </patternFill>
    </fill>
  </fills>
  <borders count="23">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thin">
        <color indexed="64"/>
      </bottom>
      <diagonal/>
    </border>
    <border>
      <left/>
      <right/>
      <top style="thin">
        <color indexed="64"/>
      </top>
      <bottom style="double">
        <color indexed="64"/>
      </bottom>
      <diagonal/>
    </border>
    <border>
      <left style="medium">
        <color indexed="64"/>
      </left>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top style="thin">
        <color indexed="64"/>
      </top>
      <bottom style="thin">
        <color indexed="64"/>
      </bottom>
      <diagonal/>
    </border>
    <border>
      <left/>
      <right/>
      <top/>
      <bottom style="double">
        <color indexed="64"/>
      </bottom>
      <diagonal/>
    </border>
    <border>
      <left/>
      <right style="medium">
        <color indexed="64"/>
      </right>
      <top/>
      <bottom style="medium">
        <color indexed="64"/>
      </bottom>
      <diagonal/>
    </border>
    <border>
      <left/>
      <right/>
      <top style="double">
        <color indexed="64"/>
      </top>
      <bottom/>
      <diagonal/>
    </border>
    <border>
      <left/>
      <right/>
      <top/>
      <bottom style="medium">
        <color indexed="8"/>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bottom style="medium">
        <color indexed="21"/>
      </bottom>
      <diagonal/>
    </border>
    <border>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48">
    <xf numFmtId="0" fontId="0" fillId="0" borderId="0" xfId="0"/>
    <xf numFmtId="0" fontId="2" fillId="0" borderId="0" xfId="0" applyFont="1" applyFill="1"/>
    <xf numFmtId="0" fontId="3" fillId="0" borderId="0" xfId="0" applyFont="1" applyFill="1"/>
    <xf numFmtId="0" fontId="2" fillId="0" borderId="0" xfId="0" applyNumberFormat="1" applyFont="1" applyFill="1"/>
    <xf numFmtId="0" fontId="4" fillId="0" borderId="0" xfId="0" applyFont="1" applyFill="1"/>
    <xf numFmtId="10" fontId="6" fillId="0" borderId="0" xfId="0" applyNumberFormat="1" applyFont="1" applyFill="1" applyBorder="1" applyAlignment="1">
      <alignment horizontal="center"/>
    </xf>
    <xf numFmtId="168" fontId="2" fillId="0" borderId="0" xfId="0" applyNumberFormat="1" applyFont="1" applyFill="1" applyBorder="1"/>
    <xf numFmtId="0" fontId="2" fillId="0" borderId="0" xfId="0" applyFont="1" applyFill="1" applyBorder="1"/>
    <xf numFmtId="0" fontId="2" fillId="0" borderId="0" xfId="0" applyFont="1" applyFill="1" applyBorder="1" applyAlignment="1">
      <alignment horizontal="center"/>
    </xf>
    <xf numFmtId="0" fontId="6" fillId="0" borderId="0" xfId="0" applyNumberFormat="1" applyFont="1" applyFill="1" applyBorder="1" applyAlignment="1">
      <alignment horizontal="center"/>
    </xf>
    <xf numFmtId="0" fontId="5" fillId="0" borderId="0" xfId="0" applyFont="1" applyFill="1" applyBorder="1" applyAlignment="1">
      <alignment horizontal="center"/>
    </xf>
    <xf numFmtId="10" fontId="5" fillId="0" borderId="0" xfId="0" applyNumberFormat="1" applyFont="1" applyFill="1" applyBorder="1" applyAlignment="1">
      <alignment horizontal="center"/>
    </xf>
    <xf numFmtId="0" fontId="0" fillId="0" borderId="0" xfId="0" applyFill="1" applyBorder="1"/>
    <xf numFmtId="170" fontId="2" fillId="0" borderId="0" xfId="2" applyNumberFormat="1" applyFont="1" applyFill="1" applyBorder="1"/>
    <xf numFmtId="0" fontId="0" fillId="0" borderId="0" xfId="0" applyAlignment="1"/>
    <xf numFmtId="0" fontId="9" fillId="0" borderId="0" xfId="0" applyFont="1" applyAlignment="1">
      <alignment wrapText="1"/>
    </xf>
    <xf numFmtId="0" fontId="2" fillId="0" borderId="0" xfId="0" applyFont="1" applyFill="1" applyAlignment="1">
      <alignment wrapText="1"/>
    </xf>
    <xf numFmtId="0" fontId="10" fillId="0" borderId="0" xfId="0" applyFont="1" applyFill="1"/>
    <xf numFmtId="0" fontId="10" fillId="0" borderId="0" xfId="0" applyNumberFormat="1" applyFont="1" applyFill="1"/>
    <xf numFmtId="14" fontId="10" fillId="0" borderId="0" xfId="0" quotePrefix="1" applyNumberFormat="1" applyFont="1" applyFill="1" applyAlignment="1">
      <alignment horizontal="right"/>
    </xf>
    <xf numFmtId="0" fontId="10" fillId="0" borderId="0" xfId="0" quotePrefix="1" applyFont="1" applyFill="1" applyAlignment="1">
      <alignment horizontal="left"/>
    </xf>
    <xf numFmtId="0" fontId="1" fillId="0" borderId="0" xfId="0" applyFont="1" applyAlignment="1"/>
    <xf numFmtId="0" fontId="12" fillId="0" borderId="0" xfId="0" applyFont="1" applyFill="1"/>
    <xf numFmtId="0" fontId="13" fillId="0" borderId="0" xfId="0" applyFont="1" applyFill="1"/>
    <xf numFmtId="0" fontId="14" fillId="0" borderId="0" xfId="0" applyNumberFormat="1" applyFont="1" applyFill="1"/>
    <xf numFmtId="0" fontId="14" fillId="0" borderId="0" xfId="0" applyFont="1" applyFill="1"/>
    <xf numFmtId="0" fontId="10" fillId="0" borderId="0" xfId="0" applyNumberFormat="1" applyFont="1" applyFill="1" applyAlignment="1">
      <alignment horizontal="center"/>
    </xf>
    <xf numFmtId="0" fontId="10" fillId="0" borderId="0" xfId="0" applyFont="1" applyFill="1" applyAlignment="1">
      <alignment horizontal="center"/>
    </xf>
    <xf numFmtId="0" fontId="10" fillId="0" borderId="1" xfId="0" applyFont="1" applyFill="1" applyBorder="1"/>
    <xf numFmtId="166" fontId="13" fillId="0" borderId="0" xfId="0" applyNumberFormat="1" applyFont="1" applyFill="1"/>
    <xf numFmtId="8" fontId="13" fillId="0" borderId="0" xfId="1" applyNumberFormat="1" applyFont="1" applyFill="1"/>
    <xf numFmtId="3" fontId="13" fillId="0" borderId="0" xfId="0" applyNumberFormat="1" applyFont="1" applyFill="1"/>
    <xf numFmtId="9" fontId="13" fillId="0" borderId="0" xfId="0" applyNumberFormat="1" applyFont="1" applyFill="1"/>
    <xf numFmtId="9" fontId="13" fillId="0" borderId="0" xfId="2" applyFont="1" applyFill="1"/>
    <xf numFmtId="169" fontId="13" fillId="0" borderId="0" xfId="0" applyNumberFormat="1" applyFont="1" applyFill="1"/>
    <xf numFmtId="0" fontId="15" fillId="2" borderId="2" xfId="0" applyFont="1" applyFill="1" applyBorder="1"/>
    <xf numFmtId="0" fontId="10" fillId="2" borderId="3" xfId="0" applyFont="1" applyFill="1" applyBorder="1"/>
    <xf numFmtId="164" fontId="10" fillId="2" borderId="3" xfId="0" applyNumberFormat="1" applyFont="1" applyFill="1" applyBorder="1"/>
    <xf numFmtId="0" fontId="10" fillId="2" borderId="9" xfId="0" applyFont="1" applyFill="1" applyBorder="1"/>
    <xf numFmtId="0" fontId="15" fillId="2" borderId="4" xfId="0" applyFont="1" applyFill="1" applyBorder="1"/>
    <xf numFmtId="0" fontId="10" fillId="2" borderId="0" xfId="0" applyFont="1" applyFill="1" applyBorder="1"/>
    <xf numFmtId="164" fontId="10" fillId="2" borderId="0" xfId="0" applyNumberFormat="1" applyFont="1" applyFill="1" applyBorder="1"/>
    <xf numFmtId="0" fontId="10" fillId="2" borderId="10" xfId="0" applyFont="1" applyFill="1" applyBorder="1"/>
    <xf numFmtId="0" fontId="10" fillId="2" borderId="4" xfId="0" applyFont="1" applyFill="1" applyBorder="1"/>
    <xf numFmtId="0" fontId="14" fillId="2" borderId="4" xfId="0" applyFont="1" applyFill="1" applyBorder="1"/>
    <xf numFmtId="0" fontId="10" fillId="2" borderId="0" xfId="0" applyNumberFormat="1" applyFont="1" applyFill="1" applyBorder="1"/>
    <xf numFmtId="0" fontId="10" fillId="2" borderId="1" xfId="0" applyNumberFormat="1" applyFont="1" applyFill="1" applyBorder="1"/>
    <xf numFmtId="0" fontId="10" fillId="2" borderId="13" xfId="0" applyFont="1" applyFill="1" applyBorder="1"/>
    <xf numFmtId="169" fontId="10" fillId="2" borderId="0" xfId="0" applyNumberFormat="1" applyFont="1" applyFill="1" applyBorder="1"/>
    <xf numFmtId="169" fontId="10" fillId="2" borderId="10" xfId="1" applyNumberFormat="1" applyFont="1" applyFill="1" applyBorder="1"/>
    <xf numFmtId="169" fontId="10" fillId="2" borderId="10" xfId="0" applyNumberFormat="1" applyFont="1" applyFill="1" applyBorder="1"/>
    <xf numFmtId="169" fontId="10" fillId="2" borderId="5" xfId="0" applyNumberFormat="1" applyFont="1" applyFill="1" applyBorder="1"/>
    <xf numFmtId="169" fontId="10" fillId="2" borderId="18" xfId="0" applyNumberFormat="1" applyFont="1" applyFill="1" applyBorder="1"/>
    <xf numFmtId="169" fontId="10" fillId="2" borderId="11" xfId="0" applyNumberFormat="1" applyFont="1" applyFill="1" applyBorder="1"/>
    <xf numFmtId="169" fontId="10" fillId="2" borderId="22" xfId="0" applyNumberFormat="1" applyFont="1" applyFill="1" applyBorder="1"/>
    <xf numFmtId="169" fontId="10" fillId="2" borderId="6" xfId="0" applyNumberFormat="1" applyFont="1" applyFill="1" applyBorder="1"/>
    <xf numFmtId="169" fontId="10" fillId="2" borderId="12" xfId="0" applyNumberFormat="1" applyFont="1" applyFill="1" applyBorder="1"/>
    <xf numFmtId="169" fontId="10" fillId="2" borderId="21" xfId="0" applyNumberFormat="1" applyFont="1" applyFill="1" applyBorder="1"/>
    <xf numFmtId="169" fontId="16" fillId="2" borderId="0" xfId="0" applyNumberFormat="1" applyFont="1" applyFill="1" applyBorder="1"/>
    <xf numFmtId="169" fontId="17" fillId="2" borderId="10" xfId="0" applyNumberFormat="1" applyFont="1" applyFill="1" applyBorder="1"/>
    <xf numFmtId="0" fontId="10" fillId="2" borderId="7" xfId="0" applyFont="1" applyFill="1" applyBorder="1"/>
    <xf numFmtId="0" fontId="10" fillId="2" borderId="1" xfId="0" applyFont="1" applyFill="1" applyBorder="1"/>
    <xf numFmtId="169" fontId="10" fillId="2" borderId="8" xfId="0" applyNumberFormat="1" applyFont="1" applyFill="1" applyBorder="1"/>
    <xf numFmtId="169" fontId="10" fillId="2" borderId="13" xfId="0" applyNumberFormat="1" applyFont="1" applyFill="1" applyBorder="1"/>
    <xf numFmtId="169" fontId="10" fillId="0" borderId="0" xfId="0" applyNumberFormat="1" applyFont="1" applyFill="1" applyBorder="1"/>
    <xf numFmtId="0" fontId="10" fillId="2" borderId="3" xfId="0" applyNumberFormat="1" applyFont="1" applyFill="1" applyBorder="1"/>
    <xf numFmtId="169" fontId="10" fillId="2" borderId="3" xfId="0" applyNumberFormat="1" applyFont="1" applyFill="1" applyBorder="1"/>
    <xf numFmtId="0" fontId="10" fillId="2" borderId="4" xfId="0" applyFont="1" applyFill="1" applyBorder="1" applyAlignment="1">
      <alignment horizontal="left"/>
    </xf>
    <xf numFmtId="6" fontId="10" fillId="2" borderId="0" xfId="0" applyNumberFormat="1" applyFont="1" applyFill="1" applyBorder="1"/>
    <xf numFmtId="6" fontId="10" fillId="2" borderId="5" xfId="0" applyNumberFormat="1" applyFont="1" applyFill="1" applyBorder="1"/>
    <xf numFmtId="6" fontId="10" fillId="2" borderId="6" xfId="0" applyNumberFormat="1" applyFont="1" applyFill="1" applyBorder="1"/>
    <xf numFmtId="167" fontId="10" fillId="2" borderId="14" xfId="0" applyNumberFormat="1" applyFont="1" applyFill="1" applyBorder="1"/>
    <xf numFmtId="171" fontId="10" fillId="2" borderId="0" xfId="0" applyNumberFormat="1" applyFont="1" applyFill="1" applyBorder="1"/>
    <xf numFmtId="171" fontId="10" fillId="2" borderId="10" xfId="0" applyNumberFormat="1" applyFont="1" applyFill="1" applyBorder="1"/>
    <xf numFmtId="167" fontId="10" fillId="2" borderId="0" xfId="0" applyNumberFormat="1" applyFont="1" applyFill="1" applyBorder="1"/>
    <xf numFmtId="166" fontId="10" fillId="2" borderId="1" xfId="0" applyNumberFormat="1" applyFont="1" applyFill="1" applyBorder="1"/>
    <xf numFmtId="168" fontId="10" fillId="2" borderId="1" xfId="0" applyNumberFormat="1" applyFont="1" applyFill="1" applyBorder="1"/>
    <xf numFmtId="0" fontId="10" fillId="0" borderId="0" xfId="0" applyFont="1" applyFill="1" applyBorder="1"/>
    <xf numFmtId="0" fontId="10" fillId="0" borderId="0" xfId="0" applyNumberFormat="1" applyFont="1" applyFill="1" applyBorder="1"/>
    <xf numFmtId="166" fontId="10" fillId="0" borderId="0" xfId="0" applyNumberFormat="1" applyFont="1" applyFill="1" applyBorder="1"/>
    <xf numFmtId="168" fontId="10" fillId="0" borderId="0" xfId="0" applyNumberFormat="1" applyFont="1" applyFill="1" applyBorder="1"/>
    <xf numFmtId="0" fontId="1" fillId="0" borderId="0" xfId="0" applyFont="1" applyAlignment="1">
      <alignment wrapText="1"/>
    </xf>
    <xf numFmtId="1" fontId="10" fillId="0" borderId="0" xfId="0" applyNumberFormat="1" applyFont="1" applyFill="1" applyBorder="1"/>
    <xf numFmtId="0" fontId="12" fillId="0" borderId="0" xfId="0" quotePrefix="1" applyFont="1" applyFill="1" applyAlignment="1">
      <alignment horizontal="left"/>
    </xf>
    <xf numFmtId="0" fontId="15" fillId="0" borderId="0" xfId="0" applyFont="1" applyFill="1"/>
    <xf numFmtId="0" fontId="19" fillId="0" borderId="0" xfId="0" quotePrefix="1" applyFont="1" applyFill="1" applyBorder="1" applyAlignment="1">
      <alignment horizontal="right"/>
    </xf>
    <xf numFmtId="0" fontId="13" fillId="0" borderId="0" xfId="0" quotePrefix="1" applyFont="1" applyFill="1" applyBorder="1" applyAlignment="1">
      <alignment horizontal="right"/>
    </xf>
    <xf numFmtId="0" fontId="10" fillId="0" borderId="1" xfId="0" applyNumberFormat="1" applyFont="1" applyFill="1" applyBorder="1"/>
    <xf numFmtId="0" fontId="13" fillId="0" borderId="20" xfId="0" applyFont="1" applyFill="1" applyBorder="1" applyAlignment="1">
      <alignment horizontal="right"/>
    </xf>
    <xf numFmtId="0" fontId="19" fillId="0" borderId="0" xfId="0" applyFont="1" applyFill="1"/>
    <xf numFmtId="2" fontId="12" fillId="0" borderId="0" xfId="0" applyNumberFormat="1" applyFont="1" applyFill="1"/>
    <xf numFmtId="2" fontId="13" fillId="0" borderId="0" xfId="0" applyNumberFormat="1" applyFont="1" applyFill="1"/>
    <xf numFmtId="0" fontId="17" fillId="0" borderId="15" xfId="0" applyFont="1" applyFill="1" applyBorder="1" applyAlignment="1">
      <alignment horizontal="right"/>
    </xf>
    <xf numFmtId="165" fontId="12" fillId="0" borderId="0" xfId="0" applyNumberFormat="1" applyFont="1" applyFill="1"/>
    <xf numFmtId="170" fontId="12" fillId="0" borderId="0" xfId="2" applyNumberFormat="1" applyFont="1" applyFill="1"/>
    <xf numFmtId="170" fontId="13" fillId="0" borderId="0" xfId="2" applyNumberFormat="1" applyFont="1" applyFill="1"/>
    <xf numFmtId="2" fontId="13" fillId="0" borderId="0" xfId="0" applyNumberFormat="1" applyFont="1" applyFill="1" applyBorder="1" applyAlignment="1">
      <alignment horizontal="right"/>
    </xf>
    <xf numFmtId="0" fontId="17" fillId="0" borderId="0" xfId="0" applyFont="1" applyFill="1" applyBorder="1" applyAlignment="1">
      <alignment horizontal="right"/>
    </xf>
    <xf numFmtId="0" fontId="20" fillId="0" borderId="0" xfId="0" applyFont="1" applyFill="1" applyBorder="1"/>
    <xf numFmtId="9" fontId="10" fillId="0" borderId="0" xfId="2" applyFont="1" applyFill="1" applyBorder="1"/>
    <xf numFmtId="0" fontId="20" fillId="0" borderId="0" xfId="0" applyFont="1" applyFill="1"/>
    <xf numFmtId="0" fontId="10" fillId="0" borderId="0" xfId="0" applyFont="1" applyFill="1" applyAlignment="1">
      <alignment horizontal="left"/>
    </xf>
    <xf numFmtId="0" fontId="10" fillId="0" borderId="0" xfId="0" applyFont="1" applyFill="1" applyAlignment="1">
      <alignment horizontal="right"/>
    </xf>
    <xf numFmtId="170" fontId="10" fillId="0" borderId="0" xfId="0" applyNumberFormat="1" applyFont="1" applyFill="1" applyAlignment="1">
      <alignment horizontal="center"/>
    </xf>
    <xf numFmtId="165" fontId="10" fillId="0" borderId="0" xfId="0" applyNumberFormat="1" applyFont="1" applyFill="1" applyAlignment="1">
      <alignment horizontal="center"/>
    </xf>
    <xf numFmtId="2" fontId="10" fillId="0" borderId="0" xfId="0" applyNumberFormat="1" applyFont="1" applyFill="1" applyAlignment="1">
      <alignment horizontal="center"/>
    </xf>
    <xf numFmtId="0" fontId="13" fillId="0" borderId="0" xfId="0" applyNumberFormat="1" applyFont="1" applyFill="1"/>
    <xf numFmtId="10" fontId="13" fillId="0" borderId="0" xfId="0" applyNumberFormat="1" applyFont="1" applyFill="1" applyAlignment="1">
      <alignment horizontal="center"/>
    </xf>
    <xf numFmtId="170" fontId="13" fillId="0" borderId="0" xfId="0" applyNumberFormat="1" applyFont="1" applyFill="1" applyAlignment="1">
      <alignment horizontal="center"/>
    </xf>
    <xf numFmtId="165" fontId="13" fillId="0" borderId="0" xfId="0" applyNumberFormat="1" applyFont="1" applyFill="1" applyAlignment="1">
      <alignment horizontal="center"/>
    </xf>
    <xf numFmtId="2" fontId="13" fillId="0" borderId="0" xfId="0" applyNumberFormat="1" applyFont="1" applyFill="1" applyAlignment="1">
      <alignment horizontal="center"/>
    </xf>
    <xf numFmtId="0" fontId="1" fillId="0" borderId="0" xfId="0" applyFont="1"/>
    <xf numFmtId="0" fontId="21" fillId="0" borderId="0" xfId="0" applyFont="1" applyBorder="1"/>
    <xf numFmtId="0" fontId="1" fillId="0" borderId="0" xfId="0" applyFont="1" applyBorder="1"/>
    <xf numFmtId="0" fontId="1" fillId="0" borderId="0" xfId="0" applyFont="1" applyFill="1" applyBorder="1"/>
    <xf numFmtId="0" fontId="10" fillId="2" borderId="19" xfId="0" applyFont="1" applyFill="1" applyBorder="1"/>
    <xf numFmtId="0" fontId="10" fillId="2" borderId="16" xfId="0" applyFont="1" applyFill="1" applyBorder="1"/>
    <xf numFmtId="0" fontId="10" fillId="2" borderId="17" xfId="0" applyFont="1" applyFill="1" applyBorder="1" applyAlignment="1">
      <alignment horizontal="right"/>
    </xf>
    <xf numFmtId="0" fontId="10" fillId="0" borderId="0" xfId="0" applyFont="1" applyFill="1" applyBorder="1" applyAlignment="1">
      <alignment horizontal="center"/>
    </xf>
    <xf numFmtId="0" fontId="10" fillId="0" borderId="0" xfId="0" applyNumberFormat="1" applyFont="1" applyFill="1" applyBorder="1" applyAlignment="1">
      <alignment horizontal="center"/>
    </xf>
    <xf numFmtId="170" fontId="10" fillId="0" borderId="0" xfId="2" applyNumberFormat="1" applyFont="1" applyFill="1" applyBorder="1"/>
    <xf numFmtId="170" fontId="10" fillId="2" borderId="0" xfId="0" applyNumberFormat="1" applyFont="1" applyFill="1" applyBorder="1"/>
    <xf numFmtId="170" fontId="10" fillId="2" borderId="10" xfId="0" applyNumberFormat="1" applyFont="1" applyFill="1" applyBorder="1"/>
    <xf numFmtId="170" fontId="10" fillId="2" borderId="5" xfId="0" applyNumberFormat="1" applyFont="1" applyFill="1" applyBorder="1"/>
    <xf numFmtId="170" fontId="10" fillId="2" borderId="18" xfId="0" applyNumberFormat="1" applyFont="1" applyFill="1" applyBorder="1"/>
    <xf numFmtId="170" fontId="10" fillId="2" borderId="1" xfId="0" applyNumberFormat="1" applyFont="1" applyFill="1" applyBorder="1"/>
    <xf numFmtId="170" fontId="10" fillId="2" borderId="13" xfId="0" applyNumberFormat="1" applyFont="1" applyFill="1" applyBorder="1"/>
    <xf numFmtId="0" fontId="10" fillId="0" borderId="4" xfId="0" applyFont="1" applyFill="1" applyBorder="1"/>
    <xf numFmtId="0" fontId="20" fillId="0" borderId="4" xfId="0" applyFont="1" applyFill="1" applyBorder="1" applyAlignment="1">
      <alignment horizontal="left"/>
    </xf>
    <xf numFmtId="9" fontId="10" fillId="2" borderId="0" xfId="0" applyNumberFormat="1" applyFont="1" applyFill="1" applyBorder="1"/>
    <xf numFmtId="9" fontId="10" fillId="2" borderId="1" xfId="0" applyNumberFormat="1" applyFont="1" applyFill="1" applyBorder="1"/>
    <xf numFmtId="0" fontId="10" fillId="0" borderId="1" xfId="0" applyFont="1" applyFill="1" applyBorder="1" applyAlignment="1">
      <alignment horizontal="right"/>
    </xf>
    <xf numFmtId="0" fontId="10" fillId="2" borderId="13" xfId="0" applyFont="1" applyFill="1" applyBorder="1" applyAlignment="1">
      <alignment horizontal="right"/>
    </xf>
    <xf numFmtId="0" fontId="10" fillId="0" borderId="1" xfId="0" applyNumberFormat="1" applyFont="1" applyFill="1" applyBorder="1" applyAlignment="1">
      <alignment horizontal="right"/>
    </xf>
    <xf numFmtId="0" fontId="10" fillId="0" borderId="0" xfId="0" applyFont="1" applyFill="1" applyAlignment="1">
      <alignment horizontal="left" indent="1"/>
    </xf>
    <xf numFmtId="0" fontId="10" fillId="2" borderId="16" xfId="0" applyFont="1" applyFill="1" applyBorder="1" applyAlignment="1">
      <alignment horizontal="right"/>
    </xf>
    <xf numFmtId="0" fontId="12" fillId="0" borderId="0" xfId="0" applyFont="1" applyFill="1" applyAlignment="1">
      <alignment wrapText="1"/>
    </xf>
    <xf numFmtId="0" fontId="9" fillId="0" borderId="0" xfId="0" applyFont="1" applyAlignment="1">
      <alignment wrapText="1"/>
    </xf>
    <xf numFmtId="0" fontId="12" fillId="0" borderId="0" xfId="0" applyNumberFormat="1" applyFont="1" applyFill="1" applyAlignment="1">
      <alignment wrapText="1"/>
    </xf>
    <xf numFmtId="0" fontId="1" fillId="0" borderId="0" xfId="0" applyFont="1" applyAlignment="1">
      <alignment wrapText="1"/>
    </xf>
    <xf numFmtId="0" fontId="12" fillId="0" borderId="0" xfId="0" applyFont="1" applyFill="1" applyAlignment="1">
      <alignment horizontal="left"/>
    </xf>
    <xf numFmtId="0" fontId="12" fillId="0" borderId="0" xfId="0" applyFont="1" applyFill="1" applyAlignment="1">
      <alignment horizontal="left"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xf>
    <xf numFmtId="22" fontId="10" fillId="0" borderId="0" xfId="0" applyNumberFormat="1" applyFont="1" applyFill="1" applyAlignment="1">
      <alignment horizontal="center"/>
    </xf>
    <xf numFmtId="0" fontId="2" fillId="0" borderId="0" xfId="0" applyNumberFormat="1" applyFont="1" applyFill="1" applyBorder="1" applyAlignment="1">
      <alignment horizontal="center"/>
    </xf>
    <xf numFmtId="0" fontId="12" fillId="0" borderId="0" xfId="0" quotePrefix="1" applyFont="1" applyFill="1" applyAlignment="1">
      <alignment horizontal="left"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276225</xdr:colOff>
      <xdr:row>119</xdr:row>
      <xdr:rowOff>38100</xdr:rowOff>
    </xdr:from>
    <xdr:to>
      <xdr:col>5</xdr:col>
      <xdr:colOff>276225</xdr:colOff>
      <xdr:row>119</xdr:row>
      <xdr:rowOff>38100</xdr:rowOff>
    </xdr:to>
    <xdr:sp macro="" textlink="">
      <xdr:nvSpPr>
        <xdr:cNvPr id="1041" name="Line 17"/>
        <xdr:cNvSpPr>
          <a:spLocks noChangeShapeType="1"/>
        </xdr:cNvSpPr>
      </xdr:nvSpPr>
      <xdr:spPr bwMode="auto">
        <a:xfrm>
          <a:off x="4095750" y="19583400"/>
          <a:ext cx="0" cy="0"/>
        </a:xfrm>
        <a:prstGeom prst="line">
          <a:avLst/>
        </a:prstGeom>
        <a:noFill/>
        <a:ln w="9525">
          <a:solidFill>
            <a:srgbClr val="000000"/>
          </a:solidFill>
          <a:round/>
          <a:headEnd/>
          <a:tailEnd/>
        </a:ln>
        <a:effectLst>
          <a:outerShdw dist="35921" dir="2700000" algn="ctr" rotWithShape="0">
            <a:srgbClr val="000000"/>
          </a:outerShdw>
        </a:effec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1</xdr:row>
      <xdr:rowOff>0</xdr:rowOff>
    </xdr:from>
    <xdr:to>
      <xdr:col>8</xdr:col>
      <xdr:colOff>76200</xdr:colOff>
      <xdr:row>9</xdr:row>
      <xdr:rowOff>123825</xdr:rowOff>
    </xdr:to>
    <xdr:sp macro="" textlink="">
      <xdr:nvSpPr>
        <xdr:cNvPr id="3073" name="Text Box 1"/>
        <xdr:cNvSpPr txBox="1">
          <a:spLocks noChangeArrowheads="1"/>
        </xdr:cNvSpPr>
      </xdr:nvSpPr>
      <xdr:spPr bwMode="auto">
        <a:xfrm>
          <a:off x="114300" y="161925"/>
          <a:ext cx="6629400" cy="1419225"/>
        </a:xfrm>
        <a:prstGeom prst="rect">
          <a:avLst/>
        </a:prstGeom>
        <a:solidFill>
          <a:srgbClr val="FFFFCC"/>
        </a:solidFill>
        <a:ln w="9525">
          <a:solidFill>
            <a:srgbClr val="000000"/>
          </a:solidFill>
          <a:miter lim="800000"/>
          <a:headEnd/>
          <a:tailEnd/>
        </a:ln>
        <a:effectLst>
          <a:outerShdw dist="35921" dir="2700000" algn="ctr" rotWithShape="0">
            <a:srgbClr val="000000"/>
          </a:outerShdw>
        </a:effectLst>
      </xdr:spPr>
      <xdr:txBody>
        <a:bodyPr vertOverflow="clip" wrap="square" lIns="36576" tIns="32004" rIns="0" bIns="0" anchor="t" upright="1"/>
        <a:lstStyle/>
        <a:p>
          <a:pPr algn="l" rtl="0">
            <a:defRPr sz="1000"/>
          </a:pPr>
          <a:r>
            <a:rPr lang="en-US" sz="1400" b="1" i="0" u="none" strike="noStrike" baseline="0">
              <a:solidFill>
                <a:srgbClr val="0000FF"/>
              </a:solidFill>
              <a:latin typeface="Arial" pitchFamily="34" charset="0"/>
              <a:cs typeface="Arial" pitchFamily="34" charset="0"/>
            </a:rPr>
            <a:t>Common Size Analysis and Percent Change Analysis</a:t>
          </a:r>
          <a:endParaRPr lang="en-US" sz="1000" b="0" i="0" u="none" strike="noStrike" baseline="0">
            <a:solidFill>
              <a:srgbClr val="000000"/>
            </a:solidFill>
            <a:latin typeface="Arial" pitchFamily="34" charset="0"/>
            <a:cs typeface="Arial" pitchFamily="34" charset="0"/>
          </a:endParaRPr>
        </a:p>
        <a:p>
          <a:pPr algn="l" rtl="0">
            <a:defRPr sz="1000"/>
          </a:pPr>
          <a:endParaRPr lang="en-US" sz="1000" b="0" i="0" u="none" strike="noStrike" baseline="0">
            <a:solidFill>
              <a:srgbClr val="000000"/>
            </a:solidFill>
            <a:latin typeface="Arial" pitchFamily="34" charset="0"/>
            <a:cs typeface="Arial" pitchFamily="34" charset="0"/>
          </a:endParaRPr>
        </a:p>
        <a:p>
          <a:pPr algn="l" rtl="0">
            <a:defRPr sz="1000"/>
          </a:pPr>
          <a:r>
            <a:rPr lang="en-US" sz="1000" b="0" i="0" u="none" strike="noStrike" baseline="0">
              <a:solidFill>
                <a:srgbClr val="000000"/>
              </a:solidFill>
              <a:latin typeface="Arial" pitchFamily="34" charset="0"/>
              <a:cs typeface="Arial" pitchFamily="34" charset="0"/>
            </a:rPr>
            <a:t>   </a:t>
          </a:r>
          <a:r>
            <a:rPr lang="en-US" sz="1000" b="1" i="0" u="none" strike="noStrike" baseline="0">
              <a:solidFill>
                <a:srgbClr val="000000"/>
              </a:solidFill>
              <a:latin typeface="Arial" pitchFamily="34" charset="0"/>
              <a:cs typeface="Arial" pitchFamily="34" charset="0"/>
            </a:rPr>
            <a:t>In common size analysis, all income statement items are divided by sales, and all balance sheet items are divided by total assets.</a:t>
          </a:r>
        </a:p>
        <a:p>
          <a:pPr algn="l" rtl="0">
            <a:defRPr sz="1000"/>
          </a:pPr>
          <a:endParaRPr lang="en-US" sz="1000" b="1" i="0" u="none" strike="noStrike" baseline="0">
            <a:solidFill>
              <a:srgbClr val="000000"/>
            </a:solidFill>
            <a:latin typeface="Arial" pitchFamily="34" charset="0"/>
            <a:cs typeface="Arial" pitchFamily="34" charset="0"/>
          </a:endParaRPr>
        </a:p>
        <a:p>
          <a:pPr algn="l" rtl="0">
            <a:defRPr sz="1000"/>
          </a:pPr>
          <a:r>
            <a:rPr lang="en-US" sz="1000" b="1" i="0" u="none" strike="noStrike" baseline="0">
              <a:solidFill>
                <a:srgbClr val="000000"/>
              </a:solidFill>
              <a:latin typeface="Arial" pitchFamily="34" charset="0"/>
              <a:cs typeface="Arial" pitchFamily="34" charset="0"/>
            </a:rPr>
            <a:t>   In percent change analysis, all items are expressed as a percent change from the first year, called the base year, of the analysis.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12700" cap="flat" cmpd="sng" algn="ctr">
          <a:solidFill>
            <a:srgbClr val="000000"/>
          </a:solidFill>
          <a:prstDash val="solid"/>
          <a:round/>
          <a:headEnd type="none" w="med" len="med"/>
          <a:tailEnd type="triangl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12700" cap="flat" cmpd="sng" algn="ctr">
          <a:solidFill>
            <a:srgbClr val="000000"/>
          </a:solidFill>
          <a:prstDash val="solid"/>
          <a:round/>
          <a:headEnd type="none" w="med" len="med"/>
          <a:tailEnd type="triangl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60"/>
  <sheetViews>
    <sheetView tabSelected="1" zoomScale="110" zoomScaleNormal="110" zoomScaleSheetLayoutView="100" workbookViewId="0"/>
  </sheetViews>
  <sheetFormatPr defaultColWidth="14.6640625" defaultRowHeight="13.2" x14ac:dyDescent="0.25"/>
  <cols>
    <col min="1" max="1" width="10.6640625" style="1" customWidth="1"/>
    <col min="2" max="2" width="12.88671875" style="3" customWidth="1"/>
    <col min="3" max="3" width="13.6640625" style="1" customWidth="1"/>
    <col min="4" max="5" width="12.5546875" style="1" customWidth="1"/>
    <col min="6" max="6" width="12.88671875" style="1" customWidth="1"/>
    <col min="7" max="9" width="10.6640625" style="1" customWidth="1"/>
    <col min="10" max="10" width="3.109375" style="1" customWidth="1"/>
    <col min="11" max="16384" width="14.6640625" style="1"/>
  </cols>
  <sheetData>
    <row r="1" spans="1:9" x14ac:dyDescent="0.25">
      <c r="A1" s="17"/>
      <c r="B1" s="18"/>
      <c r="C1" s="145"/>
      <c r="D1" s="145"/>
      <c r="E1" s="17"/>
      <c r="F1" s="17"/>
      <c r="G1" s="17"/>
      <c r="H1" s="19">
        <v>42305</v>
      </c>
      <c r="I1" s="17"/>
    </row>
    <row r="2" spans="1:9" x14ac:dyDescent="0.25">
      <c r="A2" s="17"/>
      <c r="B2" s="18"/>
      <c r="C2" s="17"/>
      <c r="D2" s="17"/>
      <c r="E2" s="17"/>
      <c r="F2" s="17"/>
      <c r="G2" s="17"/>
      <c r="H2" s="17"/>
      <c r="I2" s="17"/>
    </row>
    <row r="3" spans="1:9" ht="15.6" x14ac:dyDescent="0.3">
      <c r="A3" s="144" t="s">
        <v>98</v>
      </c>
      <c r="B3" s="144"/>
      <c r="C3" s="144"/>
      <c r="D3" s="144"/>
      <c r="E3" s="144"/>
      <c r="F3" s="144"/>
      <c r="G3" s="17"/>
      <c r="H3" s="17"/>
      <c r="I3" s="17"/>
    </row>
    <row r="4" spans="1:9" x14ac:dyDescent="0.25">
      <c r="A4" s="17"/>
      <c r="B4" s="18"/>
      <c r="C4" s="17"/>
      <c r="D4" s="17"/>
      <c r="E4" s="20"/>
      <c r="F4" s="17"/>
      <c r="G4" s="17"/>
      <c r="H4" s="17"/>
      <c r="I4" s="17"/>
    </row>
    <row r="5" spans="1:9" x14ac:dyDescent="0.25">
      <c r="A5" s="143" t="s">
        <v>91</v>
      </c>
      <c r="B5" s="143"/>
      <c r="C5" s="143"/>
      <c r="D5" s="143"/>
      <c r="E5" s="143"/>
      <c r="F5" s="143"/>
      <c r="G5" s="143"/>
      <c r="H5" s="143"/>
      <c r="I5" s="143"/>
    </row>
    <row r="6" spans="1:9" x14ac:dyDescent="0.25">
      <c r="A6" s="143"/>
      <c r="B6" s="143"/>
      <c r="C6" s="143"/>
      <c r="D6" s="143"/>
      <c r="E6" s="143"/>
      <c r="F6" s="143"/>
      <c r="G6" s="143"/>
      <c r="H6" s="143"/>
      <c r="I6" s="143"/>
    </row>
    <row r="7" spans="1:9" x14ac:dyDescent="0.25">
      <c r="A7" s="143"/>
      <c r="B7" s="143"/>
      <c r="C7" s="143"/>
      <c r="D7" s="143"/>
      <c r="E7" s="143"/>
      <c r="F7" s="143"/>
      <c r="G7" s="143"/>
      <c r="H7" s="143"/>
      <c r="I7" s="143"/>
    </row>
    <row r="8" spans="1:9" x14ac:dyDescent="0.25">
      <c r="A8" s="21"/>
      <c r="B8" s="21"/>
      <c r="C8" s="21"/>
      <c r="D8" s="21"/>
      <c r="E8" s="21"/>
      <c r="F8" s="21"/>
      <c r="G8" s="22"/>
      <c r="H8" s="17"/>
      <c r="I8" s="17"/>
    </row>
    <row r="9" spans="1:9" x14ac:dyDescent="0.25">
      <c r="A9" s="142" t="s">
        <v>99</v>
      </c>
      <c r="B9" s="142"/>
      <c r="C9" s="142"/>
      <c r="D9" s="142"/>
      <c r="E9" s="142"/>
      <c r="F9" s="142"/>
      <c r="G9" s="142"/>
      <c r="H9" s="142"/>
      <c r="I9" s="142"/>
    </row>
    <row r="10" spans="1:9" x14ac:dyDescent="0.25">
      <c r="A10" s="142"/>
      <c r="B10" s="142"/>
      <c r="C10" s="142"/>
      <c r="D10" s="142"/>
      <c r="E10" s="142"/>
      <c r="F10" s="142"/>
      <c r="G10" s="142"/>
      <c r="H10" s="142"/>
      <c r="I10" s="142"/>
    </row>
    <row r="11" spans="1:9" x14ac:dyDescent="0.25">
      <c r="A11" s="142"/>
      <c r="B11" s="142"/>
      <c r="C11" s="142"/>
      <c r="D11" s="142"/>
      <c r="E11" s="142"/>
      <c r="F11" s="142"/>
      <c r="G11" s="142"/>
      <c r="H11" s="142"/>
      <c r="I11" s="142"/>
    </row>
    <row r="12" spans="1:9" x14ac:dyDescent="0.25">
      <c r="A12" s="142"/>
      <c r="B12" s="142"/>
      <c r="C12" s="142"/>
      <c r="D12" s="142"/>
      <c r="E12" s="142"/>
      <c r="F12" s="142"/>
      <c r="G12" s="142"/>
      <c r="H12" s="142"/>
      <c r="I12" s="142"/>
    </row>
    <row r="13" spans="1:9" x14ac:dyDescent="0.25">
      <c r="A13" s="21"/>
      <c r="B13" s="21"/>
      <c r="C13" s="21"/>
      <c r="D13" s="21"/>
      <c r="E13" s="21"/>
      <c r="F13" s="21"/>
      <c r="G13" s="21"/>
      <c r="H13" s="21"/>
      <c r="I13" s="21"/>
    </row>
    <row r="14" spans="1:9" x14ac:dyDescent="0.25">
      <c r="A14" s="23" t="s">
        <v>45</v>
      </c>
      <c r="B14" s="24"/>
      <c r="C14" s="25"/>
      <c r="D14" s="25"/>
      <c r="E14" s="25"/>
      <c r="F14" s="25"/>
      <c r="G14" s="17"/>
      <c r="H14" s="17"/>
      <c r="I14" s="17"/>
    </row>
    <row r="15" spans="1:9" ht="13.8" thickBot="1" x14ac:dyDescent="0.3">
      <c r="A15" s="17"/>
      <c r="B15" s="26"/>
      <c r="C15" s="27"/>
      <c r="D15" s="28">
        <v>2015</v>
      </c>
      <c r="E15" s="28">
        <f>D15+1</f>
        <v>2016</v>
      </c>
      <c r="F15" s="131" t="str">
        <f>CONCATENATE(E15+1,"E")</f>
        <v>2017E</v>
      </c>
      <c r="G15" s="17"/>
      <c r="H15" s="17"/>
      <c r="I15" s="17"/>
    </row>
    <row r="16" spans="1:9" s="2" customFormat="1" ht="13.8" x14ac:dyDescent="0.3">
      <c r="A16" s="17" t="s">
        <v>34</v>
      </c>
      <c r="B16" s="18"/>
      <c r="C16" s="17"/>
      <c r="D16" s="29">
        <v>8.5</v>
      </c>
      <c r="E16" s="29">
        <v>6</v>
      </c>
      <c r="F16" s="30">
        <v>12.17</v>
      </c>
      <c r="G16" s="25"/>
      <c r="H16" s="25"/>
      <c r="I16" s="25"/>
    </row>
    <row r="17" spans="1:9" x14ac:dyDescent="0.25">
      <c r="A17" s="17" t="s">
        <v>53</v>
      </c>
      <c r="B17" s="18"/>
      <c r="C17" s="17"/>
      <c r="D17" s="31">
        <v>100000</v>
      </c>
      <c r="E17" s="31">
        <v>100000</v>
      </c>
      <c r="F17" s="31">
        <v>250000</v>
      </c>
      <c r="G17" s="17"/>
      <c r="H17" s="17"/>
      <c r="I17" s="17"/>
    </row>
    <row r="18" spans="1:9" x14ac:dyDescent="0.25">
      <c r="A18" s="17" t="s">
        <v>19</v>
      </c>
      <c r="B18" s="18"/>
      <c r="C18" s="17"/>
      <c r="D18" s="32">
        <v>0.4</v>
      </c>
      <c r="E18" s="32">
        <v>0.4</v>
      </c>
      <c r="F18" s="33">
        <v>0.4</v>
      </c>
      <c r="G18" s="17"/>
      <c r="H18" s="17"/>
      <c r="I18" s="17"/>
    </row>
    <row r="19" spans="1:9" x14ac:dyDescent="0.25">
      <c r="A19" s="17" t="s">
        <v>44</v>
      </c>
      <c r="B19" s="18"/>
      <c r="C19" s="17"/>
      <c r="D19" s="34">
        <v>40000</v>
      </c>
      <c r="E19" s="34">
        <v>40000</v>
      </c>
      <c r="F19" s="34">
        <v>40000</v>
      </c>
      <c r="G19" s="17"/>
      <c r="H19" s="17"/>
      <c r="I19" s="17"/>
    </row>
    <row r="20" spans="1:9" ht="13.8" thickBot="1" x14ac:dyDescent="0.3">
      <c r="A20" s="17"/>
      <c r="B20" s="18"/>
      <c r="C20" s="17"/>
      <c r="D20" s="17"/>
      <c r="E20" s="17"/>
      <c r="F20" s="17"/>
      <c r="G20" s="17"/>
      <c r="H20" s="17"/>
      <c r="I20" s="17"/>
    </row>
    <row r="21" spans="1:9" x14ac:dyDescent="0.25">
      <c r="A21" s="35" t="s">
        <v>46</v>
      </c>
      <c r="B21" s="36"/>
      <c r="C21" s="37"/>
      <c r="D21" s="36"/>
      <c r="E21" s="36"/>
      <c r="F21" s="38"/>
      <c r="G21" s="17"/>
      <c r="H21" s="17"/>
      <c r="I21" s="17"/>
    </row>
    <row r="22" spans="1:9" x14ac:dyDescent="0.25">
      <c r="A22" s="39"/>
      <c r="B22" s="40"/>
      <c r="C22" s="41"/>
      <c r="D22" s="40"/>
      <c r="E22" s="40"/>
      <c r="F22" s="42"/>
      <c r="G22" s="17"/>
      <c r="H22" s="17"/>
      <c r="I22" s="17"/>
    </row>
    <row r="23" spans="1:9" x14ac:dyDescent="0.25">
      <c r="A23" s="43"/>
      <c r="B23" s="40"/>
      <c r="C23" s="41"/>
      <c r="D23" s="40"/>
      <c r="E23" s="40"/>
      <c r="F23" s="42"/>
      <c r="G23" s="17"/>
      <c r="H23" s="17"/>
      <c r="I23" s="17"/>
    </row>
    <row r="24" spans="1:9" ht="13.8" thickBot="1" x14ac:dyDescent="0.3">
      <c r="A24" s="44" t="s">
        <v>6</v>
      </c>
      <c r="B24" s="45"/>
      <c r="C24" s="40"/>
      <c r="D24" s="46">
        <f>$D$15</f>
        <v>2015</v>
      </c>
      <c r="E24" s="46">
        <f>$E$15</f>
        <v>2016</v>
      </c>
      <c r="F24" s="132" t="str">
        <f>$F$15</f>
        <v>2017E</v>
      </c>
      <c r="G24" s="17"/>
      <c r="H24" s="17"/>
      <c r="I24" s="17"/>
    </row>
    <row r="25" spans="1:9" x14ac:dyDescent="0.25">
      <c r="A25" s="43" t="s">
        <v>51</v>
      </c>
      <c r="B25" s="45"/>
      <c r="C25" s="40"/>
      <c r="D25" s="48">
        <v>9000</v>
      </c>
      <c r="E25" s="48">
        <v>7282</v>
      </c>
      <c r="F25" s="49">
        <v>14000</v>
      </c>
      <c r="G25" s="17"/>
      <c r="H25" s="17"/>
      <c r="I25" s="17"/>
    </row>
    <row r="26" spans="1:9" x14ac:dyDescent="0.25">
      <c r="A26" s="43" t="s">
        <v>52</v>
      </c>
      <c r="B26" s="45"/>
      <c r="C26" s="40"/>
      <c r="D26" s="48">
        <v>48600</v>
      </c>
      <c r="E26" s="48">
        <v>20000</v>
      </c>
      <c r="F26" s="50">
        <v>71632</v>
      </c>
      <c r="G26" s="17"/>
      <c r="H26" s="17"/>
      <c r="I26" s="17"/>
    </row>
    <row r="27" spans="1:9" x14ac:dyDescent="0.25">
      <c r="A27" s="43" t="s">
        <v>7</v>
      </c>
      <c r="B27" s="45"/>
      <c r="C27" s="40"/>
      <c r="D27" s="48">
        <v>351200</v>
      </c>
      <c r="E27" s="48">
        <v>632160</v>
      </c>
      <c r="F27" s="50">
        <v>878000</v>
      </c>
      <c r="G27" s="17"/>
      <c r="H27" s="17"/>
      <c r="I27" s="17"/>
    </row>
    <row r="28" spans="1:9" x14ac:dyDescent="0.25">
      <c r="A28" s="43" t="s">
        <v>8</v>
      </c>
      <c r="B28" s="45"/>
      <c r="C28" s="40"/>
      <c r="D28" s="51">
        <v>715200</v>
      </c>
      <c r="E28" s="51">
        <v>1287360</v>
      </c>
      <c r="F28" s="52">
        <v>1716480</v>
      </c>
      <c r="G28" s="17"/>
      <c r="H28" s="17"/>
      <c r="I28" s="17"/>
    </row>
    <row r="29" spans="1:9" x14ac:dyDescent="0.25">
      <c r="A29" s="43" t="s">
        <v>9</v>
      </c>
      <c r="B29" s="45"/>
      <c r="C29" s="40"/>
      <c r="D29" s="48">
        <f>SUM(D25:D28)</f>
        <v>1124000</v>
      </c>
      <c r="E29" s="48">
        <f>SUM(E25:E28)</f>
        <v>1946802</v>
      </c>
      <c r="F29" s="50">
        <f>SUM(F25:F28)</f>
        <v>2680112</v>
      </c>
      <c r="G29" s="17"/>
      <c r="H29" s="17"/>
      <c r="I29" s="17"/>
    </row>
    <row r="30" spans="1:9" x14ac:dyDescent="0.25">
      <c r="A30" s="43" t="s">
        <v>54</v>
      </c>
      <c r="B30" s="45"/>
      <c r="C30" s="40"/>
      <c r="D30" s="48">
        <v>491000</v>
      </c>
      <c r="E30" s="48">
        <v>1202950</v>
      </c>
      <c r="F30" s="50">
        <v>1220000</v>
      </c>
      <c r="G30" s="17"/>
      <c r="H30" s="17"/>
      <c r="I30" s="17"/>
    </row>
    <row r="31" spans="1:9" x14ac:dyDescent="0.25">
      <c r="A31" s="43" t="s">
        <v>55</v>
      </c>
      <c r="B31" s="45"/>
      <c r="C31" s="40"/>
      <c r="D31" s="51">
        <v>146200</v>
      </c>
      <c r="E31" s="51">
        <v>263160</v>
      </c>
      <c r="F31" s="52">
        <v>383160</v>
      </c>
      <c r="G31" s="17"/>
      <c r="H31" s="17"/>
      <c r="I31" s="17"/>
    </row>
    <row r="32" spans="1:9" x14ac:dyDescent="0.25">
      <c r="A32" s="43" t="s">
        <v>56</v>
      </c>
      <c r="B32" s="45"/>
      <c r="C32" s="40"/>
      <c r="D32" s="53">
        <f>D30-D31</f>
        <v>344800</v>
      </c>
      <c r="E32" s="53">
        <f>E30-E31</f>
        <v>939790</v>
      </c>
      <c r="F32" s="54">
        <f>F30-F31</f>
        <v>836840</v>
      </c>
      <c r="G32" s="17"/>
      <c r="H32" s="17"/>
      <c r="I32" s="17"/>
    </row>
    <row r="33" spans="1:9" ht="13.8" thickBot="1" x14ac:dyDescent="0.3">
      <c r="A33" s="43" t="s">
        <v>57</v>
      </c>
      <c r="B33" s="45"/>
      <c r="C33" s="40"/>
      <c r="D33" s="55">
        <f>SUM(D29,D32)</f>
        <v>1468800</v>
      </c>
      <c r="E33" s="56">
        <f>SUM(E29,E32)</f>
        <v>2886592</v>
      </c>
      <c r="F33" s="57">
        <f>SUM(F29,F32)</f>
        <v>3516952</v>
      </c>
      <c r="G33" s="17"/>
      <c r="H33" s="17"/>
      <c r="I33" s="17"/>
    </row>
    <row r="34" spans="1:9" ht="13.8" thickTop="1" x14ac:dyDescent="0.25">
      <c r="A34" s="43"/>
      <c r="B34" s="45"/>
      <c r="C34" s="40"/>
      <c r="D34" s="58"/>
      <c r="E34" s="48"/>
      <c r="F34" s="50"/>
      <c r="G34" s="17"/>
      <c r="H34" s="17"/>
      <c r="I34" s="17"/>
    </row>
    <row r="35" spans="1:9" x14ac:dyDescent="0.25">
      <c r="A35" s="44" t="s">
        <v>10</v>
      </c>
      <c r="B35" s="45"/>
      <c r="C35" s="40"/>
      <c r="D35" s="48"/>
      <c r="E35" s="48"/>
      <c r="F35" s="50"/>
      <c r="G35" s="17"/>
      <c r="H35" s="17"/>
      <c r="I35" s="17"/>
    </row>
    <row r="36" spans="1:9" x14ac:dyDescent="0.25">
      <c r="A36" s="43" t="s">
        <v>11</v>
      </c>
      <c r="B36" s="45"/>
      <c r="C36" s="40"/>
      <c r="D36" s="48">
        <v>145600</v>
      </c>
      <c r="E36" s="48">
        <v>324000</v>
      </c>
      <c r="F36" s="50">
        <v>359800</v>
      </c>
      <c r="G36" s="17"/>
      <c r="H36" s="17"/>
      <c r="I36" s="17"/>
    </row>
    <row r="37" spans="1:9" x14ac:dyDescent="0.25">
      <c r="A37" s="43" t="s">
        <v>12</v>
      </c>
      <c r="B37" s="45"/>
      <c r="C37" s="40"/>
      <c r="D37" s="48">
        <v>200000</v>
      </c>
      <c r="E37" s="48">
        <v>720000</v>
      </c>
      <c r="F37" s="50">
        <v>300000</v>
      </c>
      <c r="G37" s="17"/>
      <c r="H37" s="17"/>
      <c r="I37" s="17"/>
    </row>
    <row r="38" spans="1:9" x14ac:dyDescent="0.25">
      <c r="A38" s="43" t="s">
        <v>13</v>
      </c>
      <c r="B38" s="45"/>
      <c r="C38" s="40"/>
      <c r="D38" s="51">
        <v>136000</v>
      </c>
      <c r="E38" s="51">
        <v>284960</v>
      </c>
      <c r="F38" s="52">
        <v>380000</v>
      </c>
      <c r="G38" s="17"/>
      <c r="H38" s="17"/>
      <c r="I38" s="17"/>
    </row>
    <row r="39" spans="1:9" x14ac:dyDescent="0.25">
      <c r="A39" s="43" t="s">
        <v>14</v>
      </c>
      <c r="B39" s="45"/>
      <c r="C39" s="40"/>
      <c r="D39" s="48">
        <f>SUM(D36:D38)</f>
        <v>481600</v>
      </c>
      <c r="E39" s="48">
        <f>SUM(E36:E38)</f>
        <v>1328960</v>
      </c>
      <c r="F39" s="50">
        <f>SUM(F36:F38)</f>
        <v>1039800</v>
      </c>
      <c r="G39" s="17"/>
      <c r="H39" s="17"/>
      <c r="I39" s="17"/>
    </row>
    <row r="40" spans="1:9" x14ac:dyDescent="0.25">
      <c r="A40" s="43" t="s">
        <v>15</v>
      </c>
      <c r="B40" s="45"/>
      <c r="C40" s="40"/>
      <c r="D40" s="51">
        <v>323432</v>
      </c>
      <c r="E40" s="51">
        <v>1000000</v>
      </c>
      <c r="F40" s="52">
        <v>500000</v>
      </c>
      <c r="G40" s="17"/>
      <c r="H40" s="17"/>
      <c r="I40" s="17"/>
    </row>
    <row r="41" spans="1:9" x14ac:dyDescent="0.25">
      <c r="A41" s="43" t="s">
        <v>72</v>
      </c>
      <c r="B41" s="45"/>
      <c r="C41" s="40"/>
      <c r="D41" s="48">
        <f>SUM(D39:D40)</f>
        <v>805032</v>
      </c>
      <c r="E41" s="48">
        <f>SUM(E39:E40)</f>
        <v>2328960</v>
      </c>
      <c r="F41" s="50">
        <f>SUM(F39:F40)</f>
        <v>1539800</v>
      </c>
      <c r="G41" s="17"/>
      <c r="H41" s="17"/>
      <c r="I41" s="17"/>
    </row>
    <row r="42" spans="1:9" x14ac:dyDescent="0.25">
      <c r="A42" s="43" t="s">
        <v>58</v>
      </c>
      <c r="B42" s="45"/>
      <c r="C42" s="40"/>
      <c r="D42" s="48">
        <v>460000</v>
      </c>
      <c r="E42" s="48">
        <v>460000</v>
      </c>
      <c r="F42" s="59">
        <v>1680936</v>
      </c>
      <c r="G42" s="17"/>
      <c r="H42" s="17"/>
      <c r="I42" s="17"/>
    </row>
    <row r="43" spans="1:9" x14ac:dyDescent="0.25">
      <c r="A43" s="43" t="s">
        <v>16</v>
      </c>
      <c r="B43" s="45"/>
      <c r="C43" s="40"/>
      <c r="D43" s="51">
        <v>203768</v>
      </c>
      <c r="E43" s="51">
        <v>97632</v>
      </c>
      <c r="F43" s="52">
        <v>296216</v>
      </c>
      <c r="G43" s="17"/>
      <c r="H43" s="17"/>
      <c r="I43" s="17"/>
    </row>
    <row r="44" spans="1:9" x14ac:dyDescent="0.25">
      <c r="A44" s="43" t="s">
        <v>17</v>
      </c>
      <c r="B44" s="45"/>
      <c r="C44" s="40"/>
      <c r="D44" s="48">
        <f>SUM(D42:D43)</f>
        <v>663768</v>
      </c>
      <c r="E44" s="48">
        <f>SUM(E42:E43)</f>
        <v>557632</v>
      </c>
      <c r="F44" s="54">
        <f>SUM(F42:F43)</f>
        <v>1977152</v>
      </c>
      <c r="G44" s="17"/>
      <c r="H44" s="17"/>
      <c r="I44" s="17"/>
    </row>
    <row r="45" spans="1:9" ht="13.8" thickBot="1" x14ac:dyDescent="0.3">
      <c r="A45" s="60" t="s">
        <v>18</v>
      </c>
      <c r="B45" s="46"/>
      <c r="C45" s="61"/>
      <c r="D45" s="62">
        <f>SUM(D41,D44)</f>
        <v>1468800</v>
      </c>
      <c r="E45" s="62">
        <f>SUM(E41,E44)</f>
        <v>2886592</v>
      </c>
      <c r="F45" s="63">
        <f>SUM(F41,F44)</f>
        <v>3516952</v>
      </c>
      <c r="G45" s="17"/>
      <c r="H45" s="17"/>
      <c r="I45" s="17"/>
    </row>
    <row r="46" spans="1:9" ht="13.8" thickBot="1" x14ac:dyDescent="0.3">
      <c r="A46" s="17"/>
      <c r="B46" s="18"/>
      <c r="C46" s="17"/>
      <c r="D46" s="64"/>
      <c r="E46" s="64"/>
      <c r="F46" s="17"/>
      <c r="G46" s="17"/>
      <c r="H46" s="17"/>
      <c r="I46" s="17"/>
    </row>
    <row r="47" spans="1:9" x14ac:dyDescent="0.25">
      <c r="A47" s="35" t="s">
        <v>47</v>
      </c>
      <c r="B47" s="65"/>
      <c r="C47" s="36"/>
      <c r="D47" s="66"/>
      <c r="E47" s="66"/>
      <c r="F47" s="38"/>
      <c r="G47" s="17"/>
      <c r="H47" s="17"/>
      <c r="I47" s="17"/>
    </row>
    <row r="48" spans="1:9" x14ac:dyDescent="0.25">
      <c r="A48" s="39"/>
      <c r="B48" s="45"/>
      <c r="C48" s="40"/>
      <c r="D48" s="48"/>
      <c r="E48" s="48"/>
      <c r="F48" s="42"/>
      <c r="G48" s="17"/>
      <c r="H48" s="17"/>
      <c r="I48" s="17"/>
    </row>
    <row r="49" spans="1:9" ht="13.8" thickBot="1" x14ac:dyDescent="0.3">
      <c r="A49" s="43"/>
      <c r="B49" s="40"/>
      <c r="C49" s="40"/>
      <c r="D49" s="46">
        <f>$D$15</f>
        <v>2015</v>
      </c>
      <c r="E49" s="46">
        <f>$E$15</f>
        <v>2016</v>
      </c>
      <c r="F49" s="132" t="str">
        <f>$F$15</f>
        <v>2017E</v>
      </c>
      <c r="G49" s="17"/>
      <c r="H49" s="17"/>
      <c r="I49" s="17"/>
    </row>
    <row r="50" spans="1:9" x14ac:dyDescent="0.25">
      <c r="A50" s="43" t="s">
        <v>0</v>
      </c>
      <c r="B50" s="45"/>
      <c r="C50" s="40"/>
      <c r="D50" s="48">
        <v>3432000</v>
      </c>
      <c r="E50" s="48">
        <v>5834400</v>
      </c>
      <c r="F50" s="50">
        <v>7035600</v>
      </c>
      <c r="G50" s="17"/>
      <c r="H50" s="17"/>
      <c r="I50" s="17"/>
    </row>
    <row r="51" spans="1:9" x14ac:dyDescent="0.25">
      <c r="A51" s="43" t="s">
        <v>84</v>
      </c>
      <c r="B51" s="45"/>
      <c r="C51" s="40"/>
      <c r="D51" s="48">
        <v>2864000</v>
      </c>
      <c r="E51" s="48">
        <v>4980000</v>
      </c>
      <c r="F51" s="50">
        <v>5800000</v>
      </c>
      <c r="G51" s="17"/>
      <c r="H51" s="17"/>
      <c r="I51" s="17"/>
    </row>
    <row r="52" spans="1:9" x14ac:dyDescent="0.25">
      <c r="A52" s="67" t="s">
        <v>82</v>
      </c>
      <c r="B52" s="40"/>
      <c r="C52" s="40"/>
      <c r="D52" s="48">
        <v>18900</v>
      </c>
      <c r="E52" s="48">
        <v>116960</v>
      </c>
      <c r="F52" s="50">
        <v>120000</v>
      </c>
      <c r="G52" s="17"/>
      <c r="H52" s="17"/>
      <c r="I52" s="17"/>
    </row>
    <row r="53" spans="1:9" x14ac:dyDescent="0.25">
      <c r="A53" s="43" t="s">
        <v>59</v>
      </c>
      <c r="B53" s="45"/>
      <c r="C53" s="40"/>
      <c r="D53" s="51">
        <v>340000</v>
      </c>
      <c r="E53" s="51">
        <v>720000</v>
      </c>
      <c r="F53" s="52">
        <v>612960</v>
      </c>
      <c r="G53" s="17"/>
      <c r="H53" s="17"/>
      <c r="I53" s="17"/>
    </row>
    <row r="54" spans="1:9" x14ac:dyDescent="0.25">
      <c r="A54" s="43" t="s">
        <v>60</v>
      </c>
      <c r="B54" s="45"/>
      <c r="C54" s="40"/>
      <c r="D54" s="48">
        <f>SUM(D51:D53)</f>
        <v>3222900</v>
      </c>
      <c r="E54" s="48">
        <f>SUM(E51:E53)</f>
        <v>5816960</v>
      </c>
      <c r="F54" s="50">
        <f>SUM(F51:F53)</f>
        <v>6532960</v>
      </c>
      <c r="G54" s="17"/>
      <c r="H54" s="17"/>
      <c r="I54" s="17"/>
    </row>
    <row r="55" spans="1:9" x14ac:dyDescent="0.25">
      <c r="A55" s="43" t="s">
        <v>2</v>
      </c>
      <c r="B55" s="45"/>
      <c r="C55" s="40"/>
      <c r="D55" s="48">
        <f>D50-D54</f>
        <v>209100</v>
      </c>
      <c r="E55" s="48">
        <f>E50-E54</f>
        <v>17440</v>
      </c>
      <c r="F55" s="50">
        <f>F50-F54</f>
        <v>502640</v>
      </c>
      <c r="G55" s="17"/>
      <c r="H55" s="17"/>
      <c r="I55" s="17"/>
    </row>
    <row r="56" spans="1:9" x14ac:dyDescent="0.25">
      <c r="A56" s="43" t="s">
        <v>3</v>
      </c>
      <c r="B56" s="40"/>
      <c r="C56" s="40"/>
      <c r="D56" s="51">
        <v>62500</v>
      </c>
      <c r="E56" s="51">
        <v>176000</v>
      </c>
      <c r="F56" s="52">
        <v>80000</v>
      </c>
      <c r="G56" s="17"/>
      <c r="H56" s="17"/>
      <c r="I56" s="17"/>
    </row>
    <row r="57" spans="1:9" x14ac:dyDescent="0.25">
      <c r="A57" s="43" t="s">
        <v>88</v>
      </c>
      <c r="B57" s="45"/>
      <c r="C57" s="40"/>
      <c r="D57" s="48">
        <f>D55-D56</f>
        <v>146600</v>
      </c>
      <c r="E57" s="68">
        <f>E55-E56</f>
        <v>-158560</v>
      </c>
      <c r="F57" s="50">
        <f>F55-F56</f>
        <v>422640</v>
      </c>
      <c r="G57" s="17"/>
      <c r="H57" s="17"/>
      <c r="I57" s="17"/>
    </row>
    <row r="58" spans="1:9" x14ac:dyDescent="0.25">
      <c r="A58" s="43" t="s">
        <v>4</v>
      </c>
      <c r="B58" s="40"/>
      <c r="C58" s="40"/>
      <c r="D58" s="51">
        <f>D57*D18</f>
        <v>58640</v>
      </c>
      <c r="E58" s="69">
        <f>E57*E18</f>
        <v>-63424</v>
      </c>
      <c r="F58" s="52">
        <f>F18*F57</f>
        <v>169056</v>
      </c>
      <c r="G58" s="17"/>
      <c r="H58" s="17"/>
      <c r="I58" s="17"/>
    </row>
    <row r="59" spans="1:9" ht="13.8" thickBot="1" x14ac:dyDescent="0.3">
      <c r="A59" s="43" t="s">
        <v>5</v>
      </c>
      <c r="B59" s="45"/>
      <c r="C59" s="40"/>
      <c r="D59" s="55">
        <f>D57-D58</f>
        <v>87960</v>
      </c>
      <c r="E59" s="70">
        <f>E57-E58</f>
        <v>-95136</v>
      </c>
      <c r="F59" s="57">
        <f>F57-F58</f>
        <v>253584</v>
      </c>
      <c r="G59" s="17"/>
      <c r="H59" s="17"/>
      <c r="I59" s="17"/>
    </row>
    <row r="60" spans="1:9" ht="13.8" thickTop="1" x14ac:dyDescent="0.25">
      <c r="A60" s="43" t="s">
        <v>61</v>
      </c>
      <c r="B60" s="40"/>
      <c r="C60" s="40"/>
      <c r="D60" s="71">
        <f>D59/D17</f>
        <v>0.87960000000000005</v>
      </c>
      <c r="E60" s="72">
        <f>E59/E17</f>
        <v>-0.95135999999999998</v>
      </c>
      <c r="F60" s="73">
        <f>F59/F17</f>
        <v>1.0143359999999999</v>
      </c>
      <c r="G60" s="17"/>
      <c r="H60" s="17"/>
      <c r="I60" s="17"/>
    </row>
    <row r="61" spans="1:9" x14ac:dyDescent="0.25">
      <c r="A61" s="43" t="s">
        <v>62</v>
      </c>
      <c r="B61" s="45"/>
      <c r="C61" s="40"/>
      <c r="D61" s="74">
        <v>0.22</v>
      </c>
      <c r="E61" s="74">
        <v>0.11</v>
      </c>
      <c r="F61" s="73">
        <v>0.22</v>
      </c>
      <c r="G61" s="17"/>
      <c r="H61" s="17"/>
      <c r="I61" s="17"/>
    </row>
    <row r="62" spans="1:9" x14ac:dyDescent="0.25">
      <c r="A62" s="67" t="s">
        <v>63</v>
      </c>
      <c r="B62" s="45"/>
      <c r="C62" s="40"/>
      <c r="D62" s="74">
        <f>D44/D17</f>
        <v>6.6376799999999996</v>
      </c>
      <c r="E62" s="74">
        <f>E44/E17</f>
        <v>5.5763199999999999</v>
      </c>
      <c r="F62" s="73">
        <f>F44/F17</f>
        <v>7.9086080000000001</v>
      </c>
      <c r="G62" s="17"/>
      <c r="H62" s="17"/>
      <c r="I62" s="17"/>
    </row>
    <row r="63" spans="1:9" ht="13.8" thickBot="1" x14ac:dyDescent="0.3">
      <c r="A63" s="60"/>
      <c r="B63" s="46"/>
      <c r="C63" s="61"/>
      <c r="D63" s="75"/>
      <c r="E63" s="76"/>
      <c r="F63" s="47"/>
      <c r="G63" s="17"/>
      <c r="H63" s="17"/>
      <c r="I63" s="17"/>
    </row>
    <row r="64" spans="1:9" x14ac:dyDescent="0.25">
      <c r="A64" s="77"/>
      <c r="B64" s="78"/>
      <c r="C64" s="77"/>
      <c r="D64" s="79"/>
      <c r="E64" s="80"/>
      <c r="F64" s="77"/>
      <c r="G64" s="17"/>
      <c r="H64" s="17"/>
      <c r="I64" s="17"/>
    </row>
    <row r="65" spans="1:13" ht="20.25" customHeight="1" x14ac:dyDescent="0.25">
      <c r="A65" s="143" t="s">
        <v>83</v>
      </c>
      <c r="B65" s="143"/>
      <c r="C65" s="143"/>
      <c r="D65" s="143"/>
      <c r="E65" s="143"/>
      <c r="F65" s="143"/>
      <c r="G65" s="143"/>
      <c r="H65" s="143"/>
      <c r="I65" s="143"/>
    </row>
    <row r="66" spans="1:13" ht="20.25" customHeight="1" x14ac:dyDescent="0.25">
      <c r="A66" s="143"/>
      <c r="B66" s="143"/>
      <c r="C66" s="143"/>
      <c r="D66" s="143"/>
      <c r="E66" s="143"/>
      <c r="F66" s="143"/>
      <c r="G66" s="143"/>
      <c r="H66" s="143"/>
      <c r="I66" s="143"/>
    </row>
    <row r="67" spans="1:13" x14ac:dyDescent="0.25">
      <c r="A67" s="81"/>
      <c r="B67" s="81"/>
      <c r="C67" s="81"/>
      <c r="D67" s="81"/>
      <c r="E67" s="81"/>
      <c r="F67" s="81"/>
      <c r="G67" s="81"/>
      <c r="H67" s="81"/>
      <c r="I67" s="81"/>
    </row>
    <row r="68" spans="1:13" x14ac:dyDescent="0.25">
      <c r="A68" s="140" t="s">
        <v>95</v>
      </c>
      <c r="B68" s="140"/>
      <c r="C68" s="140"/>
      <c r="D68" s="140"/>
      <c r="E68" s="140"/>
      <c r="F68" s="140"/>
      <c r="G68" s="140"/>
      <c r="H68" s="140"/>
      <c r="I68" s="140"/>
    </row>
    <row r="69" spans="1:13" x14ac:dyDescent="0.25">
      <c r="A69" s="17"/>
      <c r="B69" s="18"/>
      <c r="C69" s="17"/>
      <c r="D69" s="82"/>
      <c r="E69" s="82"/>
      <c r="F69" s="17"/>
      <c r="G69" s="17"/>
      <c r="H69" s="17"/>
      <c r="I69" s="17"/>
    </row>
    <row r="70" spans="1:13" x14ac:dyDescent="0.25">
      <c r="A70" s="83" t="s">
        <v>75</v>
      </c>
      <c r="B70" s="21"/>
      <c r="C70" s="21"/>
      <c r="D70" s="21"/>
      <c r="E70" s="21"/>
      <c r="F70" s="21"/>
      <c r="G70" s="21"/>
      <c r="H70" s="21"/>
      <c r="I70" s="21"/>
    </row>
    <row r="71" spans="1:13" x14ac:dyDescent="0.25">
      <c r="A71" s="21"/>
      <c r="B71" s="21"/>
      <c r="C71" s="21"/>
      <c r="D71" s="21"/>
      <c r="E71" s="21"/>
      <c r="F71" s="21"/>
      <c r="G71" s="21"/>
      <c r="H71" s="21"/>
      <c r="I71" s="21"/>
    </row>
    <row r="72" spans="1:13" x14ac:dyDescent="0.25">
      <c r="A72" s="84" t="s">
        <v>48</v>
      </c>
      <c r="B72" s="18"/>
      <c r="C72" s="17"/>
      <c r="D72" s="17"/>
      <c r="E72" s="85"/>
      <c r="F72" s="86" t="s">
        <v>32</v>
      </c>
      <c r="G72" s="17"/>
      <c r="H72" s="17"/>
      <c r="I72" s="17"/>
    </row>
    <row r="73" spans="1:13" ht="13.8" thickBot="1" x14ac:dyDescent="0.3">
      <c r="A73" s="17"/>
      <c r="B73" s="17"/>
      <c r="C73" s="87">
        <f>$D$15</f>
        <v>2015</v>
      </c>
      <c r="D73" s="87">
        <f>$E$15</f>
        <v>2016</v>
      </c>
      <c r="E73" s="133" t="str">
        <f>$F$15</f>
        <v>2017E</v>
      </c>
      <c r="F73" s="88" t="s">
        <v>33</v>
      </c>
      <c r="G73" s="17"/>
      <c r="H73" s="17"/>
      <c r="I73" s="17"/>
    </row>
    <row r="74" spans="1:13" x14ac:dyDescent="0.25">
      <c r="A74" s="25" t="s">
        <v>20</v>
      </c>
      <c r="B74" s="18"/>
      <c r="C74" s="18"/>
      <c r="D74" s="17"/>
      <c r="E74" s="89"/>
      <c r="F74" s="23"/>
      <c r="G74" s="17"/>
      <c r="H74" s="17"/>
      <c r="I74" s="17"/>
    </row>
    <row r="75" spans="1:13" x14ac:dyDescent="0.25">
      <c r="A75" s="17" t="s">
        <v>37</v>
      </c>
      <c r="B75" s="17"/>
      <c r="C75" s="90">
        <f>D29/D39</f>
        <v>2.3338870431893688</v>
      </c>
      <c r="D75" s="90">
        <f>E29/E39</f>
        <v>1.4649063929689381</v>
      </c>
      <c r="E75" s="90">
        <f>F29/F39</f>
        <v>2.5775264473937294</v>
      </c>
      <c r="F75" s="91">
        <v>2.7</v>
      </c>
      <c r="G75" s="17"/>
      <c r="H75" s="17"/>
      <c r="I75" s="17"/>
      <c r="M75" s="3"/>
    </row>
    <row r="76" spans="1:13" x14ac:dyDescent="0.25">
      <c r="A76" s="17" t="s">
        <v>36</v>
      </c>
      <c r="B76" s="18"/>
      <c r="C76" s="90">
        <f>(D29-D28)/D39</f>
        <v>0.84883720930232553</v>
      </c>
      <c r="D76" s="90">
        <f>(E29-E28)/E39</f>
        <v>0.4962090657356128</v>
      </c>
      <c r="E76" s="90">
        <f>(F29-F28)/F39</f>
        <v>0.92674745143296788</v>
      </c>
      <c r="F76" s="91">
        <v>1</v>
      </c>
      <c r="G76" s="17"/>
      <c r="H76" s="17"/>
      <c r="I76" s="17"/>
    </row>
    <row r="77" spans="1:13" x14ac:dyDescent="0.25">
      <c r="A77" s="17"/>
      <c r="B77" s="18"/>
      <c r="C77" s="90"/>
      <c r="D77" s="90"/>
      <c r="E77" s="90"/>
      <c r="F77" s="91"/>
      <c r="G77" s="17"/>
      <c r="H77" s="17"/>
      <c r="I77" s="17"/>
    </row>
    <row r="78" spans="1:13" ht="18.75" customHeight="1" x14ac:dyDescent="0.25">
      <c r="A78" s="143" t="s">
        <v>94</v>
      </c>
      <c r="B78" s="143"/>
      <c r="C78" s="143"/>
      <c r="D78" s="143"/>
      <c r="E78" s="143"/>
      <c r="F78" s="143"/>
      <c r="G78" s="143"/>
      <c r="H78" s="143"/>
      <c r="I78" s="143"/>
    </row>
    <row r="79" spans="1:13" ht="18.75" customHeight="1" x14ac:dyDescent="0.25">
      <c r="A79" s="143"/>
      <c r="B79" s="143"/>
      <c r="C79" s="143"/>
      <c r="D79" s="143"/>
      <c r="E79" s="143"/>
      <c r="F79" s="143"/>
      <c r="G79" s="143"/>
      <c r="H79" s="143"/>
      <c r="I79" s="143"/>
    </row>
    <row r="80" spans="1:13" ht="18.75" customHeight="1" x14ac:dyDescent="0.25">
      <c r="A80" s="143"/>
      <c r="B80" s="143"/>
      <c r="C80" s="143"/>
      <c r="D80" s="143"/>
      <c r="E80" s="143"/>
      <c r="F80" s="143"/>
      <c r="G80" s="143"/>
      <c r="H80" s="143"/>
      <c r="I80" s="143"/>
    </row>
    <row r="81" spans="1:13" x14ac:dyDescent="0.25">
      <c r="A81" s="81"/>
      <c r="B81" s="81"/>
      <c r="C81" s="81"/>
      <c r="D81" s="81"/>
      <c r="E81" s="81"/>
      <c r="F81" s="81"/>
      <c r="G81" s="81"/>
      <c r="H81" s="81"/>
      <c r="I81" s="81"/>
    </row>
    <row r="82" spans="1:13" x14ac:dyDescent="0.25">
      <c r="A82" s="81"/>
      <c r="B82" s="81"/>
      <c r="C82" s="81"/>
      <c r="D82" s="81"/>
      <c r="E82" s="81"/>
      <c r="F82" s="81"/>
      <c r="G82" s="81"/>
      <c r="H82" s="81"/>
      <c r="I82" s="81"/>
    </row>
    <row r="83" spans="1:13" ht="19.5" customHeight="1" x14ac:dyDescent="0.25">
      <c r="A83" s="141" t="s">
        <v>76</v>
      </c>
      <c r="B83" s="141"/>
      <c r="C83" s="141"/>
      <c r="D83" s="141"/>
      <c r="E83" s="141"/>
      <c r="F83" s="141"/>
      <c r="G83" s="141"/>
      <c r="H83" s="141"/>
      <c r="I83" s="141"/>
    </row>
    <row r="84" spans="1:13" ht="19.5" customHeight="1" x14ac:dyDescent="0.25">
      <c r="A84" s="141"/>
      <c r="B84" s="141"/>
      <c r="C84" s="141"/>
      <c r="D84" s="141"/>
      <c r="E84" s="141"/>
      <c r="F84" s="141"/>
      <c r="G84" s="141"/>
      <c r="H84" s="141"/>
      <c r="I84" s="141"/>
    </row>
    <row r="85" spans="1:13" x14ac:dyDescent="0.25">
      <c r="A85" s="15"/>
      <c r="B85" s="15"/>
      <c r="C85" s="15"/>
      <c r="D85" s="15"/>
      <c r="E85" s="15"/>
      <c r="F85" s="15"/>
      <c r="G85" s="15"/>
      <c r="H85" s="15"/>
      <c r="I85" s="15"/>
    </row>
    <row r="86" spans="1:13" x14ac:dyDescent="0.25">
      <c r="A86" s="81"/>
      <c r="B86" s="81"/>
      <c r="C86" s="17"/>
      <c r="D86" s="17"/>
      <c r="E86" s="85"/>
      <c r="F86" s="86" t="s">
        <v>32</v>
      </c>
      <c r="G86" s="81"/>
      <c r="H86" s="81"/>
      <c r="I86" s="81"/>
    </row>
    <row r="87" spans="1:13" ht="13.8" thickBot="1" x14ac:dyDescent="0.3">
      <c r="A87" s="25" t="s">
        <v>21</v>
      </c>
      <c r="B87" s="18"/>
      <c r="C87" s="87">
        <f>$D$15</f>
        <v>2015</v>
      </c>
      <c r="D87" s="87">
        <f>$E$15</f>
        <v>2016</v>
      </c>
      <c r="E87" s="92" t="str">
        <f>$F$15</f>
        <v>2017E</v>
      </c>
      <c r="F87" s="88" t="s">
        <v>33</v>
      </c>
      <c r="G87" s="17"/>
      <c r="H87" s="17"/>
      <c r="I87" s="17"/>
    </row>
    <row r="88" spans="1:13" x14ac:dyDescent="0.25">
      <c r="A88" s="17" t="s">
        <v>22</v>
      </c>
      <c r="B88" s="18"/>
      <c r="C88" s="90">
        <f>(D51+D52)/D28</f>
        <v>4.0309004474272934</v>
      </c>
      <c r="D88" s="90">
        <f t="shared" ref="D88:E88" si="0">(E51+E52)/E28</f>
        <v>3.9592344021874224</v>
      </c>
      <c r="E88" s="90">
        <f t="shared" si="0"/>
        <v>3.448918717375093</v>
      </c>
      <c r="F88" s="91">
        <v>6.1</v>
      </c>
      <c r="G88" s="17"/>
      <c r="H88" s="17"/>
      <c r="I88" s="17"/>
    </row>
    <row r="89" spans="1:13" x14ac:dyDescent="0.25">
      <c r="A89" s="17" t="s">
        <v>49</v>
      </c>
      <c r="B89" s="17"/>
      <c r="C89" s="93">
        <f>D27/(D50/365)</f>
        <v>37.350815850815849</v>
      </c>
      <c r="D89" s="93">
        <f>E27/(E50/365)</f>
        <v>39.547922665569729</v>
      </c>
      <c r="E89" s="93">
        <f>F27/(F50/365)</f>
        <v>45.549775427824216</v>
      </c>
      <c r="F89" s="91">
        <v>32</v>
      </c>
      <c r="G89" s="17"/>
      <c r="H89" s="17"/>
      <c r="I89" s="17"/>
      <c r="M89" s="3"/>
    </row>
    <row r="90" spans="1:13" x14ac:dyDescent="0.25">
      <c r="A90" s="17" t="s">
        <v>23</v>
      </c>
      <c r="B90" s="18"/>
      <c r="C90" s="90">
        <f>D50/D32</f>
        <v>9.9535962877030162</v>
      </c>
      <c r="D90" s="90">
        <f>E50/E32</f>
        <v>6.2081954479192163</v>
      </c>
      <c r="E90" s="90">
        <f>F50/F32</f>
        <v>8.4073419052626548</v>
      </c>
      <c r="F90" s="91">
        <v>7</v>
      </c>
      <c r="G90" s="17"/>
      <c r="H90" s="17"/>
      <c r="I90" s="17"/>
    </row>
    <row r="91" spans="1:13" x14ac:dyDescent="0.25">
      <c r="A91" s="17" t="s">
        <v>24</v>
      </c>
      <c r="B91" s="18"/>
      <c r="C91" s="90">
        <f>D50/D33</f>
        <v>2.3366013071895426</v>
      </c>
      <c r="D91" s="90">
        <f>E50/E33</f>
        <v>2.021207015054431</v>
      </c>
      <c r="E91" s="90">
        <f>F50/F33</f>
        <v>2.0004822357541419</v>
      </c>
      <c r="F91" s="91">
        <v>2.5</v>
      </c>
      <c r="G91" s="17"/>
      <c r="H91" s="17"/>
      <c r="I91" s="17"/>
      <c r="L91" s="4"/>
      <c r="M91" s="3"/>
    </row>
    <row r="92" spans="1:13" x14ac:dyDescent="0.25">
      <c r="A92" s="17"/>
      <c r="B92" s="18"/>
      <c r="C92" s="90"/>
      <c r="D92" s="90"/>
      <c r="E92" s="90"/>
      <c r="F92" s="91"/>
      <c r="G92" s="17"/>
      <c r="H92" s="17"/>
      <c r="I92" s="17"/>
      <c r="L92" s="4"/>
      <c r="M92" s="3"/>
    </row>
    <row r="93" spans="1:13" x14ac:dyDescent="0.25">
      <c r="A93" s="136" t="s">
        <v>85</v>
      </c>
      <c r="B93" s="137"/>
      <c r="C93" s="137"/>
      <c r="D93" s="137"/>
      <c r="E93" s="137"/>
      <c r="F93" s="137"/>
      <c r="G93" s="137"/>
      <c r="H93" s="137"/>
      <c r="I93" s="137"/>
      <c r="L93" s="4"/>
      <c r="M93" s="3"/>
    </row>
    <row r="94" spans="1:13" x14ac:dyDescent="0.25">
      <c r="A94" s="137"/>
      <c r="B94" s="137"/>
      <c r="C94" s="137"/>
      <c r="D94" s="137"/>
      <c r="E94" s="137"/>
      <c r="F94" s="137"/>
      <c r="G94" s="137"/>
      <c r="H94" s="137"/>
      <c r="I94" s="137"/>
      <c r="L94" s="4"/>
      <c r="M94" s="3"/>
    </row>
    <row r="95" spans="1:13" x14ac:dyDescent="0.25">
      <c r="A95" s="17"/>
      <c r="B95" s="18"/>
      <c r="C95" s="17"/>
      <c r="D95" s="17"/>
      <c r="E95" s="85"/>
      <c r="F95" s="86" t="s">
        <v>32</v>
      </c>
      <c r="G95" s="17"/>
      <c r="H95" s="17"/>
      <c r="I95" s="17"/>
      <c r="L95" s="4"/>
      <c r="M95" s="3"/>
    </row>
    <row r="96" spans="1:13" ht="13.8" thickBot="1" x14ac:dyDescent="0.3">
      <c r="A96" s="25" t="s">
        <v>25</v>
      </c>
      <c r="B96" s="18"/>
      <c r="C96" s="87">
        <f>$D$15</f>
        <v>2015</v>
      </c>
      <c r="D96" s="87">
        <f>$E$15</f>
        <v>2016</v>
      </c>
      <c r="E96" s="92" t="str">
        <f>$F$15</f>
        <v>2017E</v>
      </c>
      <c r="F96" s="88" t="s">
        <v>33</v>
      </c>
      <c r="G96" s="17"/>
      <c r="H96" s="17"/>
      <c r="I96" s="17"/>
    </row>
    <row r="97" spans="1:9" x14ac:dyDescent="0.25">
      <c r="A97" s="17" t="s">
        <v>35</v>
      </c>
      <c r="B97" s="18"/>
      <c r="C97" s="94">
        <f>(D37+D40)/D33</f>
        <v>0.35636710239651415</v>
      </c>
      <c r="D97" s="94">
        <f t="shared" ref="D97:E97" si="1">(E37+E40)/E33</f>
        <v>0.59585836862292973</v>
      </c>
      <c r="E97" s="94">
        <f t="shared" si="1"/>
        <v>0.22746969534983702</v>
      </c>
      <c r="F97" s="95">
        <v>0.32</v>
      </c>
      <c r="G97" s="17"/>
      <c r="H97" s="17"/>
      <c r="I97" s="17"/>
    </row>
    <row r="98" spans="1:9" x14ac:dyDescent="0.25">
      <c r="A98" s="17" t="s">
        <v>86</v>
      </c>
      <c r="B98" s="18"/>
      <c r="C98" s="94">
        <f>D41/D33</f>
        <v>0.54808823529411765</v>
      </c>
      <c r="D98" s="94">
        <f>E41/E33</f>
        <v>0.80681994545817348</v>
      </c>
      <c r="E98" s="94">
        <f>F41/F33</f>
        <v>0.43782229612459878</v>
      </c>
      <c r="F98" s="95">
        <v>0.5</v>
      </c>
      <c r="G98" s="17"/>
      <c r="H98" s="17"/>
      <c r="I98" s="17"/>
    </row>
    <row r="99" spans="1:9" x14ac:dyDescent="0.25">
      <c r="A99" s="17" t="s">
        <v>26</v>
      </c>
      <c r="B99" s="18"/>
      <c r="C99" s="90">
        <f>D55/D56</f>
        <v>3.3456000000000001</v>
      </c>
      <c r="D99" s="90">
        <f>E55/E56</f>
        <v>9.9090909090909091E-2</v>
      </c>
      <c r="E99" s="90">
        <f>F55/F56</f>
        <v>6.2830000000000004</v>
      </c>
      <c r="F99" s="91">
        <v>6.2</v>
      </c>
      <c r="G99" s="17"/>
      <c r="H99" s="17"/>
      <c r="I99" s="17"/>
    </row>
    <row r="100" spans="1:9" x14ac:dyDescent="0.25">
      <c r="A100" s="17" t="s">
        <v>41</v>
      </c>
      <c r="B100" s="18"/>
      <c r="C100" s="90">
        <f>(D55+D52+D19)/(D56+D19)</f>
        <v>2.6146341463414635</v>
      </c>
      <c r="D100" s="90">
        <f t="shared" ref="D100:E100" si="2">(E55+E52+E19)/(E56+E19)</f>
        <v>0.80740740740740746</v>
      </c>
      <c r="E100" s="90">
        <f t="shared" si="2"/>
        <v>5.5220000000000002</v>
      </c>
      <c r="F100" s="91">
        <v>8</v>
      </c>
      <c r="G100" s="17"/>
      <c r="H100" s="17"/>
      <c r="I100" s="17"/>
    </row>
    <row r="101" spans="1:9" x14ac:dyDescent="0.25">
      <c r="A101" s="17"/>
      <c r="B101" s="18"/>
      <c r="C101" s="90"/>
      <c r="D101" s="90"/>
      <c r="E101" s="90"/>
      <c r="F101" s="91"/>
      <c r="G101" s="17"/>
      <c r="H101" s="17"/>
      <c r="I101" s="17"/>
    </row>
    <row r="102" spans="1:9" x14ac:dyDescent="0.25">
      <c r="A102" s="138" t="s">
        <v>77</v>
      </c>
      <c r="B102" s="137"/>
      <c r="C102" s="137"/>
      <c r="D102" s="137"/>
      <c r="E102" s="137"/>
      <c r="F102" s="137"/>
      <c r="G102" s="137"/>
      <c r="H102" s="137"/>
      <c r="I102" s="137"/>
    </row>
    <row r="103" spans="1:9" x14ac:dyDescent="0.25">
      <c r="A103" s="137"/>
      <c r="B103" s="137"/>
      <c r="C103" s="137"/>
      <c r="D103" s="137"/>
      <c r="E103" s="137"/>
      <c r="F103" s="137"/>
      <c r="G103" s="137"/>
      <c r="H103" s="137"/>
      <c r="I103" s="137"/>
    </row>
    <row r="104" spans="1:9" x14ac:dyDescent="0.25">
      <c r="A104" s="17"/>
      <c r="B104" s="18"/>
      <c r="C104" s="17"/>
      <c r="D104" s="17"/>
      <c r="E104" s="85"/>
      <c r="F104" s="86" t="s">
        <v>32</v>
      </c>
      <c r="G104" s="17"/>
      <c r="H104" s="17"/>
      <c r="I104" s="17"/>
    </row>
    <row r="105" spans="1:9" ht="13.8" thickBot="1" x14ac:dyDescent="0.3">
      <c r="A105" s="25" t="s">
        <v>42</v>
      </c>
      <c r="B105" s="18"/>
      <c r="C105" s="87">
        <f>$D$15</f>
        <v>2015</v>
      </c>
      <c r="D105" s="87">
        <f>$E$15</f>
        <v>2016</v>
      </c>
      <c r="E105" s="92" t="str">
        <f>$F$15</f>
        <v>2017E</v>
      </c>
      <c r="F105" s="88" t="s">
        <v>33</v>
      </c>
      <c r="G105" s="17"/>
      <c r="H105" s="17"/>
      <c r="I105" s="17"/>
    </row>
    <row r="106" spans="1:9" x14ac:dyDescent="0.25">
      <c r="A106" s="17" t="s">
        <v>79</v>
      </c>
      <c r="B106" s="18"/>
      <c r="C106" s="94">
        <f>D59/D$50</f>
        <v>2.5629370629370631E-2</v>
      </c>
      <c r="D106" s="94">
        <f>E59/E50</f>
        <v>-1.6306046894282188E-2</v>
      </c>
      <c r="E106" s="94">
        <f>F59/F50</f>
        <v>3.6042981408835065E-2</v>
      </c>
      <c r="F106" s="95">
        <v>3.5999999999999997E-2</v>
      </c>
      <c r="G106" s="17"/>
      <c r="H106" s="17"/>
      <c r="I106" s="17"/>
    </row>
    <row r="107" spans="1:9" x14ac:dyDescent="0.25">
      <c r="A107" s="17" t="s">
        <v>80</v>
      </c>
      <c r="B107" s="18"/>
      <c r="C107" s="94">
        <f>D55/D$50</f>
        <v>6.0926573426573427E-2</v>
      </c>
      <c r="D107" s="94">
        <f>E55/E$50</f>
        <v>2.9891676950500479E-3</v>
      </c>
      <c r="E107" s="94">
        <f>F55/F$50</f>
        <v>7.1442378759451933E-2</v>
      </c>
      <c r="F107" s="95">
        <v>7.0999999999999994E-2</v>
      </c>
      <c r="G107" s="17"/>
      <c r="H107" s="17"/>
      <c r="I107" s="17"/>
    </row>
    <row r="108" spans="1:9" x14ac:dyDescent="0.25">
      <c r="A108" s="17" t="s">
        <v>81</v>
      </c>
      <c r="B108" s="18"/>
      <c r="C108" s="94">
        <f>(D50-D51)/D$50</f>
        <v>0.1655011655011655</v>
      </c>
      <c r="D108" s="94">
        <f>(E50-E51)/E$50</f>
        <v>0.14644179350061703</v>
      </c>
      <c r="E108" s="94">
        <f>(F50-F51)/F$50</f>
        <v>0.17562112684063905</v>
      </c>
      <c r="F108" s="95">
        <v>0.155</v>
      </c>
      <c r="G108" s="17"/>
      <c r="H108" s="17"/>
      <c r="I108" s="17"/>
    </row>
    <row r="109" spans="1:9" x14ac:dyDescent="0.25">
      <c r="A109" s="17" t="s">
        <v>27</v>
      </c>
      <c r="B109" s="18"/>
      <c r="C109" s="94">
        <f>D55/D33</f>
        <v>0.1423611111111111</v>
      </c>
      <c r="D109" s="94">
        <f>E55/E33</f>
        <v>6.0417267144092408E-3</v>
      </c>
      <c r="E109" s="94">
        <f>F55/F33</f>
        <v>0.14291920958830259</v>
      </c>
      <c r="F109" s="95">
        <v>0.17799999999999999</v>
      </c>
      <c r="G109" s="17"/>
      <c r="H109" s="17"/>
      <c r="I109" s="17"/>
    </row>
    <row r="110" spans="1:9" x14ac:dyDescent="0.25">
      <c r="A110" s="17" t="s">
        <v>28</v>
      </c>
      <c r="B110" s="18"/>
      <c r="C110" s="94">
        <f>D59/D33</f>
        <v>5.9885620915032682E-2</v>
      </c>
      <c r="D110" s="94">
        <f>E59/E33</f>
        <v>-3.2957896370529677E-2</v>
      </c>
      <c r="E110" s="94">
        <f>F59/F33</f>
        <v>7.210334403199134E-2</v>
      </c>
      <c r="F110" s="95">
        <v>0.09</v>
      </c>
      <c r="G110" s="17"/>
      <c r="H110" s="17"/>
      <c r="I110" s="17"/>
    </row>
    <row r="111" spans="1:9" x14ac:dyDescent="0.25">
      <c r="A111" s="17" t="s">
        <v>29</v>
      </c>
      <c r="B111" s="18"/>
      <c r="C111" s="94">
        <f>D59/D44</f>
        <v>0.13251618035217125</v>
      </c>
      <c r="D111" s="94">
        <f>E59/E44</f>
        <v>-0.17060713875817743</v>
      </c>
      <c r="E111" s="94">
        <f>F59/F44</f>
        <v>0.12825721037128152</v>
      </c>
      <c r="F111" s="95">
        <v>0.18</v>
      </c>
      <c r="G111" s="17"/>
      <c r="H111" s="17"/>
      <c r="I111" s="17"/>
    </row>
    <row r="112" spans="1:9" x14ac:dyDescent="0.25">
      <c r="A112" s="17"/>
      <c r="B112" s="18"/>
      <c r="C112" s="94"/>
      <c r="D112" s="94"/>
      <c r="E112" s="94"/>
      <c r="F112" s="95"/>
      <c r="G112" s="17"/>
      <c r="H112" s="17"/>
      <c r="I112" s="17"/>
    </row>
    <row r="113" spans="1:9" x14ac:dyDescent="0.25">
      <c r="A113" s="136" t="s">
        <v>78</v>
      </c>
      <c r="B113" s="137"/>
      <c r="C113" s="137"/>
      <c r="D113" s="137"/>
      <c r="E113" s="137"/>
      <c r="F113" s="137"/>
      <c r="G113" s="137"/>
      <c r="H113" s="137"/>
      <c r="I113" s="137"/>
    </row>
    <row r="114" spans="1:9" x14ac:dyDescent="0.25">
      <c r="A114" s="137"/>
      <c r="B114" s="137"/>
      <c r="C114" s="137"/>
      <c r="D114" s="137"/>
      <c r="E114" s="137"/>
      <c r="F114" s="137"/>
      <c r="G114" s="137"/>
      <c r="H114" s="137"/>
      <c r="I114" s="137"/>
    </row>
    <row r="115" spans="1:9" x14ac:dyDescent="0.25">
      <c r="A115" s="17"/>
      <c r="B115" s="18"/>
      <c r="C115" s="17"/>
      <c r="D115" s="17"/>
      <c r="E115" s="85"/>
      <c r="F115" s="86" t="s">
        <v>32</v>
      </c>
      <c r="G115" s="17"/>
      <c r="H115" s="17"/>
      <c r="I115" s="17"/>
    </row>
    <row r="116" spans="1:9" ht="13.8" thickBot="1" x14ac:dyDescent="0.3">
      <c r="A116" s="25" t="s">
        <v>30</v>
      </c>
      <c r="B116" s="18"/>
      <c r="C116" s="87">
        <f>$D$15</f>
        <v>2015</v>
      </c>
      <c r="D116" s="87">
        <f>$E$15</f>
        <v>2016</v>
      </c>
      <c r="E116" s="92" t="str">
        <f>$F$15</f>
        <v>2017E</v>
      </c>
      <c r="F116" s="88" t="s">
        <v>33</v>
      </c>
      <c r="G116" s="17"/>
      <c r="H116" s="17"/>
      <c r="I116" s="17"/>
    </row>
    <row r="117" spans="1:9" x14ac:dyDescent="0.25">
      <c r="A117" s="17" t="s">
        <v>38</v>
      </c>
      <c r="B117" s="18"/>
      <c r="C117" s="90">
        <f>D16/D60</f>
        <v>9.6634834015461575</v>
      </c>
      <c r="D117" s="90">
        <f>E16/E60</f>
        <v>-6.3067608476286576</v>
      </c>
      <c r="E117" s="90">
        <f>F16/F60</f>
        <v>11.997996719035902</v>
      </c>
      <c r="F117" s="91">
        <v>14.2</v>
      </c>
      <c r="G117" s="17"/>
      <c r="H117" s="17"/>
      <c r="I117" s="17"/>
    </row>
    <row r="118" spans="1:9" x14ac:dyDescent="0.25">
      <c r="A118" s="17" t="s">
        <v>40</v>
      </c>
      <c r="B118" s="18"/>
      <c r="C118" s="90">
        <f>D16/((D59+D52)/D17)</f>
        <v>7.9543327718510204</v>
      </c>
      <c r="D118" s="90">
        <f>E16/((E59+E52)/E17)</f>
        <v>27.492668621700879</v>
      </c>
      <c r="E118" s="90">
        <f>F16/((F59+F52)/F17)</f>
        <v>8.1440853998029894</v>
      </c>
      <c r="F118" s="91">
        <v>7.6</v>
      </c>
      <c r="G118" s="17"/>
      <c r="H118" s="17"/>
      <c r="I118" s="17"/>
    </row>
    <row r="119" spans="1:9" x14ac:dyDescent="0.25">
      <c r="A119" s="17" t="s">
        <v>39</v>
      </c>
      <c r="B119" s="18"/>
      <c r="C119" s="90">
        <f>D16/D62</f>
        <v>1.2805679092695039</v>
      </c>
      <c r="D119" s="90">
        <f>E16/E62</f>
        <v>1.0759784230460232</v>
      </c>
      <c r="E119" s="90">
        <f>F16/F62</f>
        <v>1.5388295892273329</v>
      </c>
      <c r="F119" s="91">
        <v>2.9</v>
      </c>
      <c r="G119" s="17"/>
      <c r="H119" s="17"/>
      <c r="I119" s="17"/>
    </row>
    <row r="120" spans="1:9" x14ac:dyDescent="0.25">
      <c r="A120" s="17" t="s">
        <v>65</v>
      </c>
      <c r="B120" s="17"/>
      <c r="C120" s="90">
        <f>D44/D17</f>
        <v>6.6376799999999996</v>
      </c>
      <c r="D120" s="90">
        <f>E44/E17</f>
        <v>5.5763199999999999</v>
      </c>
      <c r="E120" s="90">
        <f>F44/F17</f>
        <v>7.9086080000000001</v>
      </c>
      <c r="F120" s="96" t="s">
        <v>66</v>
      </c>
      <c r="G120" s="17"/>
      <c r="H120" s="17"/>
      <c r="I120" s="17"/>
    </row>
    <row r="121" spans="1:9" x14ac:dyDescent="0.25">
      <c r="A121" s="17"/>
      <c r="B121" s="17"/>
      <c r="C121" s="17"/>
      <c r="D121" s="17"/>
      <c r="E121" s="17"/>
      <c r="F121" s="77"/>
      <c r="G121" s="17"/>
      <c r="H121" s="17"/>
      <c r="I121" s="17"/>
    </row>
    <row r="122" spans="1:9" s="16" customFormat="1" ht="28.5" customHeight="1" x14ac:dyDescent="0.25">
      <c r="A122" s="141" t="s">
        <v>73</v>
      </c>
      <c r="B122" s="141"/>
      <c r="C122" s="141"/>
      <c r="D122" s="141"/>
      <c r="E122" s="141"/>
      <c r="F122" s="141"/>
      <c r="G122" s="141"/>
      <c r="H122" s="141"/>
      <c r="I122" s="141"/>
    </row>
    <row r="123" spans="1:9" x14ac:dyDescent="0.25">
      <c r="A123" s="77"/>
      <c r="B123" s="78"/>
      <c r="C123" s="78"/>
      <c r="D123" s="78"/>
      <c r="E123" s="97"/>
      <c r="F123" s="17"/>
      <c r="G123" s="17"/>
      <c r="H123" s="17"/>
      <c r="I123" s="17"/>
    </row>
    <row r="124" spans="1:9" x14ac:dyDescent="0.25">
      <c r="A124" s="98" t="s">
        <v>74</v>
      </c>
      <c r="B124" s="78"/>
      <c r="C124" s="99"/>
      <c r="D124" s="99"/>
      <c r="E124" s="99"/>
      <c r="F124" s="17"/>
      <c r="G124" s="17"/>
      <c r="H124" s="17"/>
      <c r="I124" s="17"/>
    </row>
    <row r="125" spans="1:9" x14ac:dyDescent="0.25">
      <c r="A125" s="77"/>
      <c r="B125" s="78"/>
      <c r="C125" s="99"/>
      <c r="D125" s="99"/>
      <c r="E125" s="99"/>
      <c r="F125" s="17"/>
      <c r="G125" s="17"/>
      <c r="H125" s="17"/>
      <c r="I125" s="17"/>
    </row>
    <row r="126" spans="1:9" x14ac:dyDescent="0.25">
      <c r="A126" s="147" t="s">
        <v>90</v>
      </c>
      <c r="B126" s="137"/>
      <c r="C126" s="137"/>
      <c r="D126" s="137"/>
      <c r="E126" s="137"/>
      <c r="F126" s="137"/>
      <c r="G126" s="137"/>
      <c r="H126" s="137"/>
      <c r="I126" s="137"/>
    </row>
    <row r="127" spans="1:9" x14ac:dyDescent="0.25">
      <c r="A127" s="137"/>
      <c r="B127" s="137"/>
      <c r="C127" s="137"/>
      <c r="D127" s="137"/>
      <c r="E127" s="137"/>
      <c r="F127" s="137"/>
      <c r="G127" s="137"/>
      <c r="H127" s="137"/>
      <c r="I127" s="137"/>
    </row>
    <row r="128" spans="1:9" x14ac:dyDescent="0.25">
      <c r="A128" s="17"/>
      <c r="B128" s="17"/>
      <c r="C128" s="17"/>
      <c r="D128" s="17"/>
      <c r="E128" s="17"/>
      <c r="F128" s="17"/>
      <c r="G128" s="17"/>
      <c r="H128" s="17"/>
      <c r="I128" s="17"/>
    </row>
    <row r="129" spans="1:9" x14ac:dyDescent="0.25">
      <c r="A129" s="100" t="s">
        <v>89</v>
      </c>
      <c r="B129" s="18"/>
      <c r="C129" s="24" t="s">
        <v>43</v>
      </c>
      <c r="D129" s="134" t="s">
        <v>96</v>
      </c>
      <c r="E129" s="17" t="s">
        <v>97</v>
      </c>
      <c r="F129" s="101" t="s">
        <v>50</v>
      </c>
      <c r="G129" s="17"/>
      <c r="H129" s="17"/>
      <c r="I129" s="17"/>
    </row>
    <row r="130" spans="1:9" x14ac:dyDescent="0.25">
      <c r="A130" s="102" t="s">
        <v>67</v>
      </c>
      <c r="B130" s="26">
        <f>D15</f>
        <v>2015</v>
      </c>
      <c r="C130" s="103">
        <f>C106*C91*F130</f>
        <v>0.13251618035217125</v>
      </c>
      <c r="D130" s="103">
        <f>C106</f>
        <v>2.5629370629370631E-2</v>
      </c>
      <c r="E130" s="104">
        <f>C91</f>
        <v>2.3366013071895426</v>
      </c>
      <c r="F130" s="105">
        <f>D33/D44</f>
        <v>2.2128213472177025</v>
      </c>
      <c r="G130" s="17"/>
      <c r="H130" s="17"/>
      <c r="I130" s="17"/>
    </row>
    <row r="131" spans="1:9" x14ac:dyDescent="0.25">
      <c r="A131" s="102" t="s">
        <v>67</v>
      </c>
      <c r="B131" s="26">
        <f>E15</f>
        <v>2016</v>
      </c>
      <c r="C131" s="103">
        <f>D106*D91*F131</f>
        <v>-0.17060713875817746</v>
      </c>
      <c r="D131" s="103">
        <f>D106</f>
        <v>-1.6306046894282188E-2</v>
      </c>
      <c r="E131" s="104">
        <f>D91</f>
        <v>2.021207015054431</v>
      </c>
      <c r="F131" s="105">
        <f>E33/E44</f>
        <v>5.176517846895444</v>
      </c>
      <c r="G131" s="17"/>
      <c r="H131" s="17"/>
      <c r="I131" s="17"/>
    </row>
    <row r="132" spans="1:9" x14ac:dyDescent="0.25">
      <c r="A132" s="102" t="s">
        <v>67</v>
      </c>
      <c r="B132" s="26" t="str">
        <f>F15</f>
        <v>2017E</v>
      </c>
      <c r="C132" s="103">
        <f>E106*E91*F132</f>
        <v>0.12825721037128152</v>
      </c>
      <c r="D132" s="103">
        <f>E106</f>
        <v>3.6042981408835065E-2</v>
      </c>
      <c r="E132" s="104">
        <f>E91</f>
        <v>2.0004822357541419</v>
      </c>
      <c r="F132" s="105">
        <f>F33/F44</f>
        <v>1.7787969766613796</v>
      </c>
      <c r="G132" s="17"/>
      <c r="H132" s="17"/>
      <c r="I132" s="17"/>
    </row>
    <row r="133" spans="1:9" x14ac:dyDescent="0.25">
      <c r="A133" s="23" t="s">
        <v>31</v>
      </c>
      <c r="B133" s="106"/>
      <c r="C133" s="107">
        <f>F106*F91*F133</f>
        <v>0.18</v>
      </c>
      <c r="D133" s="108">
        <f>E106</f>
        <v>3.6042981408835065E-2</v>
      </c>
      <c r="E133" s="109">
        <f>F91</f>
        <v>2.5</v>
      </c>
      <c r="F133" s="110">
        <f>1/(1-$F$98)</f>
        <v>2</v>
      </c>
      <c r="G133" s="17"/>
      <c r="H133" s="17"/>
      <c r="I133" s="17"/>
    </row>
    <row r="134" spans="1:9" x14ac:dyDescent="0.25">
      <c r="A134" s="17"/>
      <c r="B134" s="18"/>
      <c r="C134" s="17"/>
      <c r="D134" s="17"/>
      <c r="E134" s="17"/>
      <c r="F134" s="17"/>
      <c r="G134" s="17"/>
      <c r="H134" s="17"/>
      <c r="I134" s="17"/>
    </row>
    <row r="135" spans="1:9" s="16" customFormat="1" x14ac:dyDescent="0.25">
      <c r="A135" s="141" t="s">
        <v>92</v>
      </c>
      <c r="B135" s="141"/>
      <c r="C135" s="141"/>
      <c r="D135" s="141"/>
      <c r="E135" s="141"/>
      <c r="F135" s="141"/>
      <c r="G135" s="141"/>
      <c r="H135" s="141"/>
      <c r="I135" s="141"/>
    </row>
    <row r="136" spans="1:9" x14ac:dyDescent="0.25">
      <c r="A136" s="17"/>
      <c r="B136" s="18"/>
      <c r="C136" s="17"/>
      <c r="D136" s="17"/>
      <c r="E136" s="17"/>
      <c r="F136" s="17"/>
      <c r="G136" s="17"/>
      <c r="H136" s="17"/>
      <c r="I136" s="17"/>
    </row>
    <row r="137" spans="1:9" x14ac:dyDescent="0.25">
      <c r="A137" s="136" t="s">
        <v>93</v>
      </c>
      <c r="B137" s="139"/>
      <c r="C137" s="139"/>
      <c r="D137" s="139"/>
      <c r="E137" s="139"/>
      <c r="F137" s="139"/>
      <c r="G137" s="139"/>
      <c r="H137" s="139"/>
      <c r="I137" s="139"/>
    </row>
    <row r="138" spans="1:9" x14ac:dyDescent="0.25">
      <c r="A138" s="139"/>
      <c r="B138" s="139"/>
      <c r="C138" s="139"/>
      <c r="D138" s="139"/>
      <c r="E138" s="139"/>
      <c r="F138" s="139"/>
      <c r="G138" s="139"/>
      <c r="H138" s="139"/>
      <c r="I138" s="139"/>
    </row>
    <row r="139" spans="1:9" x14ac:dyDescent="0.25">
      <c r="A139" s="17"/>
      <c r="B139" s="18"/>
      <c r="C139" s="17"/>
      <c r="D139" s="17"/>
      <c r="E139" s="17"/>
      <c r="F139" s="17"/>
      <c r="G139" s="17"/>
      <c r="H139" s="17"/>
      <c r="I139" s="17"/>
    </row>
    <row r="152" spans="1:9" x14ac:dyDescent="0.25">
      <c r="A152" s="14"/>
      <c r="B152" s="14"/>
      <c r="C152" s="14"/>
      <c r="D152" s="14"/>
      <c r="E152" s="14"/>
      <c r="F152" s="14"/>
      <c r="G152" s="14"/>
      <c r="H152" s="14"/>
      <c r="I152" s="14"/>
    </row>
    <row r="154" spans="1:9" x14ac:dyDescent="0.25">
      <c r="A154" s="7"/>
      <c r="B154" s="146"/>
      <c r="C154" s="146"/>
    </row>
    <row r="155" spans="1:9" x14ac:dyDescent="0.25">
      <c r="A155" s="8"/>
      <c r="B155" s="9"/>
      <c r="C155" s="10"/>
    </row>
    <row r="156" spans="1:9" x14ac:dyDescent="0.25">
      <c r="A156" s="8"/>
      <c r="B156" s="5"/>
      <c r="C156" s="11"/>
    </row>
    <row r="157" spans="1:9" x14ac:dyDescent="0.25">
      <c r="A157" s="8"/>
      <c r="B157" s="5"/>
      <c r="C157" s="11"/>
    </row>
    <row r="159" spans="1:9" x14ac:dyDescent="0.25">
      <c r="A159" s="4"/>
    </row>
    <row r="160" spans="1:9" x14ac:dyDescent="0.25">
      <c r="A160" s="4"/>
    </row>
  </sheetData>
  <mergeCells count="16">
    <mergeCell ref="B154:C154"/>
    <mergeCell ref="A113:I114"/>
    <mergeCell ref="A126:I127"/>
    <mergeCell ref="A122:I122"/>
    <mergeCell ref="A135:I135"/>
    <mergeCell ref="A9:I12"/>
    <mergeCell ref="A65:I66"/>
    <mergeCell ref="A78:I80"/>
    <mergeCell ref="A3:F3"/>
    <mergeCell ref="C1:D1"/>
    <mergeCell ref="A5:I7"/>
    <mergeCell ref="A93:I94"/>
    <mergeCell ref="A102:I103"/>
    <mergeCell ref="A137:I138"/>
    <mergeCell ref="A68:I68"/>
    <mergeCell ref="A83:I84"/>
  </mergeCells>
  <phoneticPr fontId="0" type="noConversion"/>
  <printOptions headings="1" gridLines="1"/>
  <pageMargins left="0.75" right="0.5" top="1" bottom="0.75" header="0.5" footer="0.5"/>
  <pageSetup orientation="portrait"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Normal="100" workbookViewId="0">
      <selection activeCell="E76" sqref="E76"/>
    </sheetView>
  </sheetViews>
  <sheetFormatPr defaultRowHeight="13.2" x14ac:dyDescent="0.25"/>
  <cols>
    <col min="1" max="1" width="26.88671875" customWidth="1"/>
    <col min="2" max="2" width="11.5546875" bestFit="1" customWidth="1"/>
    <col min="3" max="3" width="12" bestFit="1" customWidth="1"/>
    <col min="4" max="4" width="10.44140625" bestFit="1" customWidth="1"/>
    <col min="5" max="5" width="9.44140625" bestFit="1" customWidth="1"/>
    <col min="6" max="6" width="10.5546875" bestFit="1" customWidth="1"/>
    <col min="7" max="7" width="10" customWidth="1"/>
  </cols>
  <sheetData>
    <row r="1" spans="1:8" x14ac:dyDescent="0.25">
      <c r="A1" s="111"/>
      <c r="B1" s="111"/>
      <c r="C1" s="111"/>
      <c r="D1" s="111"/>
      <c r="E1" s="111"/>
      <c r="F1" s="111"/>
      <c r="G1" s="111"/>
      <c r="H1" s="111"/>
    </row>
    <row r="2" spans="1:8" x14ac:dyDescent="0.25">
      <c r="A2" s="111"/>
      <c r="B2" s="111"/>
      <c r="C2" s="111"/>
      <c r="D2" s="111"/>
      <c r="E2" s="111"/>
      <c r="F2" s="111"/>
      <c r="G2" s="111"/>
      <c r="H2" s="111"/>
    </row>
    <row r="3" spans="1:8" x14ac:dyDescent="0.25">
      <c r="A3" s="111"/>
      <c r="B3" s="111"/>
      <c r="C3" s="111"/>
      <c r="D3" s="111"/>
      <c r="E3" s="111"/>
      <c r="F3" s="111"/>
      <c r="G3" s="111"/>
      <c r="H3" s="111"/>
    </row>
    <row r="4" spans="1:8" x14ac:dyDescent="0.25">
      <c r="A4" s="111"/>
      <c r="B4" s="111"/>
      <c r="C4" s="111"/>
      <c r="D4" s="111"/>
      <c r="E4" s="111"/>
      <c r="F4" s="111"/>
      <c r="G4" s="111"/>
      <c r="H4" s="111"/>
    </row>
    <row r="5" spans="1:8" x14ac:dyDescent="0.25">
      <c r="A5" s="111"/>
      <c r="B5" s="111"/>
      <c r="C5" s="111"/>
      <c r="D5" s="111"/>
      <c r="E5" s="111"/>
      <c r="F5" s="111"/>
      <c r="G5" s="111"/>
      <c r="H5" s="111"/>
    </row>
    <row r="6" spans="1:8" x14ac:dyDescent="0.25">
      <c r="A6" s="111"/>
      <c r="B6" s="111"/>
      <c r="C6" s="111"/>
      <c r="D6" s="111"/>
      <c r="E6" s="111"/>
      <c r="F6" s="111"/>
      <c r="G6" s="111"/>
      <c r="H6" s="111"/>
    </row>
    <row r="7" spans="1:8" x14ac:dyDescent="0.25">
      <c r="A7" s="111"/>
      <c r="B7" s="111"/>
      <c r="C7" s="111"/>
      <c r="D7" s="111"/>
      <c r="E7" s="111"/>
      <c r="F7" s="111"/>
      <c r="G7" s="111"/>
      <c r="H7" s="111"/>
    </row>
    <row r="8" spans="1:8" x14ac:dyDescent="0.25">
      <c r="A8" s="111"/>
      <c r="B8" s="111"/>
      <c r="C8" s="111"/>
      <c r="D8" s="111"/>
      <c r="E8" s="111"/>
      <c r="F8" s="111"/>
      <c r="G8" s="111"/>
      <c r="H8" s="111"/>
    </row>
    <row r="9" spans="1:8" x14ac:dyDescent="0.25">
      <c r="A9" s="111"/>
      <c r="B9" s="111"/>
      <c r="C9" s="111"/>
      <c r="D9" s="111"/>
      <c r="E9" s="111"/>
      <c r="F9" s="111"/>
      <c r="G9" s="111"/>
      <c r="H9" s="111"/>
    </row>
    <row r="10" spans="1:8" x14ac:dyDescent="0.25">
      <c r="A10" s="111"/>
      <c r="B10" s="111"/>
      <c r="C10" s="111"/>
      <c r="D10" s="111"/>
      <c r="E10" s="111"/>
      <c r="F10" s="111"/>
      <c r="G10" s="111"/>
      <c r="H10" s="111"/>
    </row>
    <row r="11" spans="1:8" x14ac:dyDescent="0.25">
      <c r="A11" s="111"/>
      <c r="B11" s="111"/>
      <c r="C11" s="111"/>
      <c r="D11" s="111"/>
      <c r="E11" s="111"/>
      <c r="F11" s="111"/>
      <c r="G11" s="111"/>
      <c r="H11" s="111"/>
    </row>
    <row r="12" spans="1:8" ht="15.6" x14ac:dyDescent="0.3">
      <c r="A12" s="112"/>
      <c r="B12" s="113"/>
      <c r="C12" s="113"/>
      <c r="D12" s="113"/>
      <c r="E12" s="113"/>
      <c r="F12" s="113"/>
      <c r="G12" s="113"/>
      <c r="H12" s="111"/>
    </row>
    <row r="13" spans="1:8" x14ac:dyDescent="0.25">
      <c r="A13" s="113"/>
      <c r="B13" s="113"/>
      <c r="C13" s="113"/>
      <c r="D13" s="113"/>
      <c r="E13" s="113"/>
      <c r="F13" s="113"/>
      <c r="G13" s="113"/>
      <c r="H13" s="111"/>
    </row>
    <row r="14" spans="1:8" x14ac:dyDescent="0.25">
      <c r="A14" s="100" t="s">
        <v>68</v>
      </c>
      <c r="B14" s="17"/>
      <c r="C14" s="17"/>
      <c r="D14" s="17"/>
      <c r="E14" s="17"/>
      <c r="F14" s="77"/>
      <c r="G14" s="114"/>
      <c r="H14" s="111"/>
    </row>
    <row r="15" spans="1:8" ht="13.8" thickBot="1" x14ac:dyDescent="0.3">
      <c r="A15" s="17"/>
      <c r="B15" s="17"/>
      <c r="C15" s="17"/>
      <c r="D15" s="17"/>
      <c r="E15" s="17"/>
      <c r="F15" s="77"/>
      <c r="G15" s="114"/>
      <c r="H15" s="111"/>
    </row>
    <row r="16" spans="1:8" ht="13.8" thickBot="1" x14ac:dyDescent="0.3">
      <c r="A16" s="35" t="s">
        <v>46</v>
      </c>
      <c r="B16" s="36"/>
      <c r="C16" s="115">
        <f>Ratios!D15</f>
        <v>2015</v>
      </c>
      <c r="D16" s="116">
        <f>Ratios!E15</f>
        <v>2016</v>
      </c>
      <c r="E16" s="135" t="str">
        <f>Ratios!F15</f>
        <v>2017E</v>
      </c>
      <c r="F16" s="117" t="s">
        <v>32</v>
      </c>
      <c r="G16" s="118"/>
      <c r="H16" s="111"/>
    </row>
    <row r="17" spans="1:8" x14ac:dyDescent="0.25">
      <c r="A17" s="39"/>
      <c r="B17" s="40"/>
      <c r="C17" s="40"/>
      <c r="D17" s="40"/>
      <c r="E17" s="40"/>
      <c r="F17" s="42"/>
      <c r="G17" s="119"/>
      <c r="H17" s="111"/>
    </row>
    <row r="18" spans="1:8" x14ac:dyDescent="0.25">
      <c r="A18" s="43"/>
      <c r="B18" s="40"/>
      <c r="C18" s="40"/>
      <c r="D18" s="40"/>
      <c r="E18" s="40"/>
      <c r="F18" s="42"/>
      <c r="G18" s="120"/>
      <c r="H18" s="111"/>
    </row>
    <row r="19" spans="1:8" x14ac:dyDescent="0.25">
      <c r="A19" s="44" t="s">
        <v>6</v>
      </c>
      <c r="B19" s="45"/>
      <c r="C19" s="40"/>
      <c r="D19" s="40"/>
      <c r="E19" s="40"/>
      <c r="F19" s="42"/>
      <c r="G19" s="120"/>
      <c r="H19" s="111"/>
    </row>
    <row r="20" spans="1:8" x14ac:dyDescent="0.25">
      <c r="A20" s="43" t="s">
        <v>51</v>
      </c>
      <c r="B20" s="45"/>
      <c r="C20" s="121">
        <f>Ratios!D25/Ratios!D33</f>
        <v>6.1274509803921568E-3</v>
      </c>
      <c r="D20" s="121">
        <f>Ratios!E25/Ratios!E33</f>
        <v>2.5226980466931245E-3</v>
      </c>
      <c r="E20" s="121">
        <f>Ratios!F25/Ratios!F33</f>
        <v>3.9807196686221478E-3</v>
      </c>
      <c r="F20" s="122">
        <v>3.0000000000000001E-3</v>
      </c>
      <c r="G20" s="120"/>
      <c r="H20" s="111"/>
    </row>
    <row r="21" spans="1:8" x14ac:dyDescent="0.25">
      <c r="A21" s="43" t="s">
        <v>52</v>
      </c>
      <c r="B21" s="45"/>
      <c r="C21" s="121">
        <f>Ratios!D26/Ratios!D33</f>
        <v>3.3088235294117647E-2</v>
      </c>
      <c r="D21" s="121">
        <f>Ratios!E26/Ratios!E33</f>
        <v>6.9285856816619735E-3</v>
      </c>
      <c r="E21" s="121">
        <f>Ratios!F26/Ratios!F33</f>
        <v>2.0367636521624405E-2</v>
      </c>
      <c r="F21" s="122">
        <v>3.0000000000000001E-3</v>
      </c>
      <c r="G21" s="120"/>
      <c r="H21" s="111"/>
    </row>
    <row r="22" spans="1:8" x14ac:dyDescent="0.25">
      <c r="A22" s="43" t="s">
        <v>7</v>
      </c>
      <c r="B22" s="45"/>
      <c r="C22" s="121">
        <f>Ratios!D27/Ratios!D33</f>
        <v>0.23910675381263616</v>
      </c>
      <c r="D22" s="121">
        <f>Ratios!E27/Ratios!E33</f>
        <v>0.21899873622597166</v>
      </c>
      <c r="E22" s="121">
        <f>Ratios!F27/Ratios!F33</f>
        <v>0.24964799064644613</v>
      </c>
      <c r="F22" s="122">
        <v>0.224</v>
      </c>
      <c r="G22" s="120"/>
      <c r="H22" s="111"/>
    </row>
    <row r="23" spans="1:8" x14ac:dyDescent="0.25">
      <c r="A23" s="43" t="s">
        <v>8</v>
      </c>
      <c r="B23" s="45"/>
      <c r="C23" s="121">
        <f>Ratios!D28/Ratios!D33</f>
        <v>0.48692810457516339</v>
      </c>
      <c r="D23" s="121">
        <f>Ratios!E28/Ratios!E33</f>
        <v>0.4459792031572179</v>
      </c>
      <c r="E23" s="121">
        <f>Ratios!F28/Ratios!F33</f>
        <v>0.48805897834261031</v>
      </c>
      <c r="F23" s="122">
        <v>0.41199999999999998</v>
      </c>
      <c r="G23" s="120"/>
      <c r="H23" s="111"/>
    </row>
    <row r="24" spans="1:8" x14ac:dyDescent="0.25">
      <c r="A24" s="43" t="s">
        <v>69</v>
      </c>
      <c r="B24" s="45"/>
      <c r="C24" s="121">
        <f>Ratios!D29/Ratios!D33</f>
        <v>0.76525054466230935</v>
      </c>
      <c r="D24" s="121">
        <f>Ratios!E29/Ratios!E33</f>
        <v>0.67442922311154474</v>
      </c>
      <c r="E24" s="121">
        <f>Ratios!F29/Ratios!F33</f>
        <v>0.76205532517930297</v>
      </c>
      <c r="F24" s="122">
        <v>0.64100000000000001</v>
      </c>
      <c r="G24" s="120"/>
      <c r="H24" s="111"/>
    </row>
    <row r="25" spans="1:8" x14ac:dyDescent="0.25">
      <c r="A25" s="43" t="s">
        <v>56</v>
      </c>
      <c r="B25" s="45"/>
      <c r="C25" s="123">
        <f>Ratios!D32/Ratios!D33</f>
        <v>0.23474945533769062</v>
      </c>
      <c r="D25" s="123">
        <f>Ratios!E32/Ratios!E33</f>
        <v>0.32557077688845532</v>
      </c>
      <c r="E25" s="123">
        <f>Ratios!F32/Ratios!F33</f>
        <v>0.23794467482069701</v>
      </c>
      <c r="F25" s="124">
        <v>0.35899999999999999</v>
      </c>
      <c r="G25" s="114"/>
      <c r="H25" s="111"/>
    </row>
    <row r="26" spans="1:8" x14ac:dyDescent="0.25">
      <c r="A26" s="43" t="s">
        <v>57</v>
      </c>
      <c r="B26" s="45"/>
      <c r="C26" s="121">
        <f>Ratios!D33/Ratios!D33</f>
        <v>1</v>
      </c>
      <c r="D26" s="121">
        <f>Ratios!E33/Ratios!E33</f>
        <v>1</v>
      </c>
      <c r="E26" s="121">
        <f>Ratios!F33/Ratios!F33</f>
        <v>1</v>
      </c>
      <c r="F26" s="122">
        <v>1</v>
      </c>
      <c r="G26" s="114"/>
      <c r="H26" s="111"/>
    </row>
    <row r="27" spans="1:8" x14ac:dyDescent="0.25">
      <c r="A27" s="43"/>
      <c r="B27" s="45"/>
      <c r="C27" s="40"/>
      <c r="D27" s="40"/>
      <c r="E27" s="40"/>
      <c r="F27" s="42"/>
      <c r="G27" s="120"/>
      <c r="H27" s="111"/>
    </row>
    <row r="28" spans="1:8" x14ac:dyDescent="0.25">
      <c r="A28" s="44" t="s">
        <v>10</v>
      </c>
      <c r="B28" s="45"/>
      <c r="C28" s="40"/>
      <c r="D28" s="40"/>
      <c r="E28" s="40"/>
      <c r="F28" s="42"/>
      <c r="G28" s="120"/>
      <c r="H28" s="111"/>
    </row>
    <row r="29" spans="1:8" x14ac:dyDescent="0.25">
      <c r="A29" s="43" t="s">
        <v>11</v>
      </c>
      <c r="B29" s="45"/>
      <c r="C29" s="121">
        <f>Ratios!D36/Ratios!D45</f>
        <v>9.9128540305010893E-2</v>
      </c>
      <c r="D29" s="121">
        <f>Ratios!E36/Ratios!E45</f>
        <v>0.11224308804292397</v>
      </c>
      <c r="E29" s="121">
        <f>Ratios!F36/Ratios!F45</f>
        <v>0.10230449548358921</v>
      </c>
      <c r="F29" s="122">
        <v>0.11899999999999999</v>
      </c>
      <c r="G29" s="120"/>
      <c r="H29" s="111"/>
    </row>
    <row r="30" spans="1:8" x14ac:dyDescent="0.25">
      <c r="A30" s="43" t="s">
        <v>12</v>
      </c>
      <c r="B30" s="45"/>
      <c r="C30" s="121">
        <f>Ratios!D37/Ratios!D45</f>
        <v>0.13616557734204793</v>
      </c>
      <c r="D30" s="121">
        <f>Ratios!E37/Ratios!E45</f>
        <v>0.24942908453983106</v>
      </c>
      <c r="E30" s="121">
        <f>Ratios!F37/Ratios!F45</f>
        <v>8.5301135756188876E-2</v>
      </c>
      <c r="F30" s="122">
        <v>2.4E-2</v>
      </c>
      <c r="G30" s="120"/>
      <c r="H30" s="111"/>
    </row>
    <row r="31" spans="1:8" x14ac:dyDescent="0.25">
      <c r="A31" s="43" t="s">
        <v>13</v>
      </c>
      <c r="B31" s="45"/>
      <c r="C31" s="121">
        <f>Ratios!D38/Ratios!D45</f>
        <v>9.2592592592592587E-2</v>
      </c>
      <c r="D31" s="121">
        <f>Ratios!E38/Ratios!E45</f>
        <v>9.87184887923198E-2</v>
      </c>
      <c r="E31" s="121">
        <f>Ratios!F38/Ratios!F45</f>
        <v>0.10804810529117258</v>
      </c>
      <c r="F31" s="122">
        <v>9.5000000000000001E-2</v>
      </c>
      <c r="G31" s="120"/>
      <c r="H31" s="111"/>
    </row>
    <row r="32" spans="1:8" x14ac:dyDescent="0.25">
      <c r="A32" s="43" t="s">
        <v>14</v>
      </c>
      <c r="B32" s="45"/>
      <c r="C32" s="121">
        <f>Ratios!D39/Ratios!D45</f>
        <v>0.32788671023965144</v>
      </c>
      <c r="D32" s="121">
        <f>Ratios!E39/Ratios!E45</f>
        <v>0.46039066137507484</v>
      </c>
      <c r="E32" s="121">
        <f>Ratios!F39/Ratios!F45</f>
        <v>0.29565373653095067</v>
      </c>
      <c r="F32" s="122">
        <v>0.23699999999999999</v>
      </c>
      <c r="G32" s="120"/>
      <c r="H32" s="111"/>
    </row>
    <row r="33" spans="1:8" x14ac:dyDescent="0.25">
      <c r="A33" s="43" t="s">
        <v>15</v>
      </c>
      <c r="B33" s="45"/>
      <c r="C33" s="121">
        <f>Ratios!D40/Ratios!D45</f>
        <v>0.22020152505446622</v>
      </c>
      <c r="D33" s="121">
        <f>Ratios!E40/Ratios!E45</f>
        <v>0.3464292840830987</v>
      </c>
      <c r="E33" s="121">
        <f>Ratios!F40/Ratios!F45</f>
        <v>0.14216855959364813</v>
      </c>
      <c r="F33" s="122">
        <v>0.26300000000000001</v>
      </c>
      <c r="G33" s="120"/>
      <c r="H33" s="111"/>
    </row>
    <row r="34" spans="1:8" x14ac:dyDescent="0.25">
      <c r="A34" s="43" t="s">
        <v>17</v>
      </c>
      <c r="B34" s="45"/>
      <c r="C34" s="123">
        <f>Ratios!D44/Ratios!D45</f>
        <v>0.45191176470588235</v>
      </c>
      <c r="D34" s="123">
        <f>Ratios!E44/Ratios!E45</f>
        <v>0.19318005454182649</v>
      </c>
      <c r="E34" s="123">
        <f>Ratios!F44/Ratios!F45</f>
        <v>0.56217770387540122</v>
      </c>
      <c r="F34" s="124">
        <v>0.5</v>
      </c>
      <c r="G34" s="120"/>
      <c r="H34" s="111"/>
    </row>
    <row r="35" spans="1:8" ht="13.8" thickBot="1" x14ac:dyDescent="0.3">
      <c r="A35" s="60" t="s">
        <v>18</v>
      </c>
      <c r="B35" s="46"/>
      <c r="C35" s="125">
        <f>Ratios!D45/Ratios!D45</f>
        <v>1</v>
      </c>
      <c r="D35" s="125">
        <f>Ratios!E45/Ratios!E45</f>
        <v>1</v>
      </c>
      <c r="E35" s="125">
        <f>Ratios!F45/Ratios!F45</f>
        <v>1</v>
      </c>
      <c r="F35" s="126">
        <v>1</v>
      </c>
      <c r="G35" s="120"/>
      <c r="H35" s="111"/>
    </row>
    <row r="36" spans="1:8" x14ac:dyDescent="0.25">
      <c r="A36" s="17"/>
      <c r="B36" s="17"/>
      <c r="C36" s="17"/>
      <c r="D36" s="17"/>
      <c r="E36" s="17"/>
      <c r="F36" s="77"/>
      <c r="G36" s="120"/>
      <c r="H36" s="111"/>
    </row>
    <row r="37" spans="1:8" ht="13.8" thickBot="1" x14ac:dyDescent="0.3">
      <c r="A37" s="17"/>
      <c r="B37" s="17"/>
      <c r="C37" s="17"/>
      <c r="D37" s="17"/>
      <c r="E37" s="17"/>
      <c r="F37" s="77"/>
      <c r="G37" s="120"/>
      <c r="H37" s="111"/>
    </row>
    <row r="38" spans="1:8" ht="13.8" thickBot="1" x14ac:dyDescent="0.3">
      <c r="A38" s="35" t="s">
        <v>47</v>
      </c>
      <c r="B38" s="65"/>
      <c r="C38" s="115">
        <f>C16</f>
        <v>2015</v>
      </c>
      <c r="D38" s="116">
        <f>D16</f>
        <v>2016</v>
      </c>
      <c r="E38" s="135" t="str">
        <f>E16</f>
        <v>2017E</v>
      </c>
      <c r="F38" s="117" t="s">
        <v>32</v>
      </c>
      <c r="G38" s="114"/>
      <c r="H38" s="111"/>
    </row>
    <row r="39" spans="1:8" x14ac:dyDescent="0.25">
      <c r="A39" s="39"/>
      <c r="B39" s="45"/>
      <c r="C39" s="40"/>
      <c r="D39" s="40"/>
      <c r="E39" s="40"/>
      <c r="F39" s="42"/>
      <c r="G39" s="114"/>
      <c r="H39" s="111"/>
    </row>
    <row r="40" spans="1:8" x14ac:dyDescent="0.25">
      <c r="A40" s="43"/>
      <c r="B40" s="40"/>
      <c r="C40" s="40"/>
      <c r="D40" s="40"/>
      <c r="E40" s="40"/>
      <c r="F40" s="42"/>
      <c r="G40" s="118"/>
      <c r="H40" s="111"/>
    </row>
    <row r="41" spans="1:8" x14ac:dyDescent="0.25">
      <c r="A41" s="43" t="s">
        <v>0</v>
      </c>
      <c r="B41" s="45"/>
      <c r="C41" s="121">
        <f>Ratios!D50/Ratios!D50</f>
        <v>1</v>
      </c>
      <c r="D41" s="121">
        <f>Ratios!E50/Ratios!E50</f>
        <v>1</v>
      </c>
      <c r="E41" s="121">
        <f>Ratios!F50/Ratios!F50</f>
        <v>1</v>
      </c>
      <c r="F41" s="122">
        <v>1</v>
      </c>
      <c r="G41" s="119"/>
      <c r="H41" s="111"/>
    </row>
    <row r="42" spans="1:8" x14ac:dyDescent="0.25">
      <c r="A42" s="43" t="s">
        <v>87</v>
      </c>
      <c r="B42" s="45"/>
      <c r="C42" s="121">
        <f>Ratios!D51/Ratios!D50</f>
        <v>0.83449883449883455</v>
      </c>
      <c r="D42" s="121">
        <f>Ratios!E51/Ratios!E50</f>
        <v>0.85355820649938297</v>
      </c>
      <c r="E42" s="121">
        <f>Ratios!F51/Ratios!F50</f>
        <v>0.82437887315936098</v>
      </c>
      <c r="F42" s="122">
        <v>0.84499999999999997</v>
      </c>
      <c r="G42" s="120"/>
      <c r="H42" s="111"/>
    </row>
    <row r="43" spans="1:8" x14ac:dyDescent="0.25">
      <c r="A43" s="67" t="s">
        <v>1</v>
      </c>
      <c r="B43" s="40"/>
      <c r="C43" s="121">
        <f>Ratios!D52/Ratios!D50</f>
        <v>5.5069930069930068E-3</v>
      </c>
      <c r="D43" s="121">
        <f>Ratios!E52/Ratios!E50</f>
        <v>2.0046620046620046E-2</v>
      </c>
      <c r="E43" s="121">
        <f>Ratios!F52/Ratios!F50</f>
        <v>1.7056114617090227E-2</v>
      </c>
      <c r="F43" s="122">
        <v>0.04</v>
      </c>
      <c r="G43" s="120"/>
      <c r="H43" s="111"/>
    </row>
    <row r="44" spans="1:8" x14ac:dyDescent="0.25">
      <c r="A44" s="43" t="s">
        <v>59</v>
      </c>
      <c r="B44" s="45"/>
      <c r="C44" s="121">
        <f>Ratios!D53/Ratios!D50</f>
        <v>9.9067599067599071E-2</v>
      </c>
      <c r="D44" s="121">
        <f>Ratios!E53/Ratios!E50</f>
        <v>0.12340600575894693</v>
      </c>
      <c r="E44" s="121">
        <f>Ratios!F53/Ratios!F50</f>
        <v>8.7122633464096877E-2</v>
      </c>
      <c r="F44" s="122">
        <v>4.3999999999999997E-2</v>
      </c>
      <c r="G44" s="120"/>
      <c r="H44" s="111"/>
    </row>
    <row r="45" spans="1:8" x14ac:dyDescent="0.25">
      <c r="A45" s="43" t="s">
        <v>70</v>
      </c>
      <c r="B45" s="45"/>
      <c r="C45" s="121">
        <f>Ratios!D55/Ratios!D50</f>
        <v>6.0926573426573427E-2</v>
      </c>
      <c r="D45" s="121">
        <f>Ratios!E55/Ratios!E50</f>
        <v>2.9891676950500479E-3</v>
      </c>
      <c r="E45" s="121">
        <f>Ratios!F55/Ratios!F50</f>
        <v>7.1442378759451933E-2</v>
      </c>
      <c r="F45" s="122">
        <v>7.0999999999999994E-2</v>
      </c>
      <c r="G45" s="120"/>
      <c r="H45" s="111"/>
    </row>
    <row r="46" spans="1:8" x14ac:dyDescent="0.25">
      <c r="A46" s="43" t="s">
        <v>3</v>
      </c>
      <c r="B46" s="40"/>
      <c r="C46" s="121">
        <f>Ratios!D56/Ratios!D50</f>
        <v>1.8210955710955712E-2</v>
      </c>
      <c r="D46" s="121">
        <f>Ratios!E56/Ratios!E50</f>
        <v>3.0165912518853696E-2</v>
      </c>
      <c r="E46" s="121">
        <f>Ratios!F56/Ratios!F50</f>
        <v>1.1370743078060151E-2</v>
      </c>
      <c r="F46" s="122">
        <v>1.0999999999999999E-2</v>
      </c>
      <c r="G46" s="120"/>
      <c r="H46" s="111"/>
    </row>
    <row r="47" spans="1:8" x14ac:dyDescent="0.25">
      <c r="A47" s="43" t="s">
        <v>88</v>
      </c>
      <c r="B47" s="45"/>
      <c r="C47" s="121">
        <f>Ratios!D57/Ratios!D50</f>
        <v>4.2715617715617715E-2</v>
      </c>
      <c r="D47" s="121">
        <f>Ratios!E57/Ratios!E50</f>
        <v>-2.7176744823803646E-2</v>
      </c>
      <c r="E47" s="121">
        <f>Ratios!F57/Ratios!F50</f>
        <v>6.0071635681391782E-2</v>
      </c>
      <c r="F47" s="122">
        <v>5.8999999999999997E-2</v>
      </c>
      <c r="G47" s="120"/>
      <c r="H47" s="111"/>
    </row>
    <row r="48" spans="1:8" x14ac:dyDescent="0.25">
      <c r="A48" s="43" t="s">
        <v>4</v>
      </c>
      <c r="B48" s="40"/>
      <c r="C48" s="121">
        <f>Ratios!D58/Ratios!D50</f>
        <v>1.7086247086247085E-2</v>
      </c>
      <c r="D48" s="121">
        <f>Ratios!E58/Ratios!E50</f>
        <v>-1.0870697929521458E-2</v>
      </c>
      <c r="E48" s="121">
        <f>Ratios!F58/Ratios!F50</f>
        <v>2.4028654272556713E-2</v>
      </c>
      <c r="F48" s="122">
        <v>2.4E-2</v>
      </c>
      <c r="G48" s="120"/>
      <c r="H48" s="111"/>
    </row>
    <row r="49" spans="1:8" ht="13.8" thickBot="1" x14ac:dyDescent="0.3">
      <c r="A49" s="60" t="s">
        <v>5</v>
      </c>
      <c r="B49" s="46"/>
      <c r="C49" s="125">
        <f>Ratios!D59/Ratios!D50</f>
        <v>2.5629370629370631E-2</v>
      </c>
      <c r="D49" s="125">
        <f>Ratios!E59/Ratios!E50</f>
        <v>-1.6306046894282188E-2</v>
      </c>
      <c r="E49" s="125">
        <f>Ratios!F59/Ratios!F50</f>
        <v>3.6042981408835065E-2</v>
      </c>
      <c r="F49" s="126">
        <v>3.5999999999999997E-2</v>
      </c>
      <c r="G49" s="120"/>
      <c r="H49" s="111"/>
    </row>
    <row r="50" spans="1:8" x14ac:dyDescent="0.25">
      <c r="A50" s="127"/>
      <c r="B50" s="77"/>
      <c r="C50" s="77"/>
      <c r="D50" s="17"/>
      <c r="E50" s="17"/>
      <c r="F50" s="77"/>
      <c r="G50" s="120"/>
      <c r="H50" s="111"/>
    </row>
    <row r="51" spans="1:8" x14ac:dyDescent="0.25">
      <c r="A51" s="127"/>
      <c r="B51" s="78"/>
      <c r="C51" s="77"/>
      <c r="D51" s="17"/>
      <c r="E51" s="17"/>
      <c r="F51" s="77"/>
      <c r="G51" s="120"/>
      <c r="H51" s="111"/>
    </row>
    <row r="52" spans="1:8" x14ac:dyDescent="0.25">
      <c r="A52" s="128" t="s">
        <v>71</v>
      </c>
      <c r="B52" s="78"/>
      <c r="C52" s="77"/>
      <c r="D52" s="17"/>
      <c r="E52" s="17"/>
      <c r="F52" s="77"/>
      <c r="G52" s="120"/>
      <c r="H52" s="111"/>
    </row>
    <row r="53" spans="1:8" ht="13.8" thickBot="1" x14ac:dyDescent="0.3">
      <c r="A53" s="77"/>
      <c r="B53" s="78"/>
      <c r="C53" s="77"/>
      <c r="D53" s="17"/>
      <c r="E53" s="17"/>
      <c r="F53" s="77"/>
      <c r="G53" s="114"/>
      <c r="H53" s="111"/>
    </row>
    <row r="54" spans="1:8" ht="13.8" thickBot="1" x14ac:dyDescent="0.3">
      <c r="A54" s="35" t="s">
        <v>46</v>
      </c>
      <c r="B54" s="36"/>
      <c r="C54" s="115">
        <f>C38</f>
        <v>2015</v>
      </c>
      <c r="D54" s="116">
        <f>D38</f>
        <v>2016</v>
      </c>
      <c r="E54" s="117" t="str">
        <f>E38</f>
        <v>2017E</v>
      </c>
      <c r="F54" s="77"/>
      <c r="G54" s="114"/>
      <c r="H54" s="111"/>
    </row>
    <row r="55" spans="1:8" x14ac:dyDescent="0.25">
      <c r="A55" s="39"/>
      <c r="B55" s="40"/>
      <c r="C55" s="40"/>
      <c r="D55" s="40"/>
      <c r="E55" s="42"/>
      <c r="F55" s="77"/>
      <c r="G55" s="114"/>
      <c r="H55" s="111"/>
    </row>
    <row r="56" spans="1:8" x14ac:dyDescent="0.25">
      <c r="A56" s="43"/>
      <c r="B56" s="40"/>
      <c r="C56" s="40"/>
      <c r="D56" s="40"/>
      <c r="E56" s="42"/>
      <c r="F56" s="77"/>
      <c r="G56" s="114"/>
      <c r="H56" s="111"/>
    </row>
    <row r="57" spans="1:8" x14ac:dyDescent="0.25">
      <c r="A57" s="44" t="s">
        <v>6</v>
      </c>
      <c r="B57" s="45"/>
      <c r="C57" s="129"/>
      <c r="D57" s="40"/>
      <c r="E57" s="42"/>
      <c r="F57" s="77"/>
      <c r="G57" s="114"/>
      <c r="H57" s="111"/>
    </row>
    <row r="58" spans="1:8" x14ac:dyDescent="0.25">
      <c r="A58" s="43" t="s">
        <v>51</v>
      </c>
      <c r="B58" s="45"/>
      <c r="C58" s="129">
        <v>0</v>
      </c>
      <c r="D58" s="121">
        <f>(Ratios!E25-Ratios!D25)/Ratios!D25</f>
        <v>-0.19088888888888889</v>
      </c>
      <c r="E58" s="122">
        <f>(Ratios!F25-Ratios!D25)/Ratios!D25</f>
        <v>0.55555555555555558</v>
      </c>
      <c r="F58" s="77"/>
      <c r="G58" s="118"/>
      <c r="H58" s="111"/>
    </row>
    <row r="59" spans="1:8" x14ac:dyDescent="0.25">
      <c r="A59" s="43" t="s">
        <v>52</v>
      </c>
      <c r="B59" s="45"/>
      <c r="C59" s="129">
        <v>0</v>
      </c>
      <c r="D59" s="121">
        <f>(Ratios!E26-Ratios!D26)/Ratios!D26</f>
        <v>-0.58847736625514402</v>
      </c>
      <c r="E59" s="122">
        <f>(Ratios!F26-Ratios!D26)/Ratios!D26</f>
        <v>0.47390946502057613</v>
      </c>
      <c r="F59" s="77"/>
      <c r="G59" s="119"/>
      <c r="H59" s="111"/>
    </row>
    <row r="60" spans="1:8" x14ac:dyDescent="0.25">
      <c r="A60" s="43" t="s">
        <v>7</v>
      </c>
      <c r="B60" s="45"/>
      <c r="C60" s="129">
        <v>0</v>
      </c>
      <c r="D60" s="121">
        <f>(Ratios!E27-Ratios!D27)/Ratios!D27</f>
        <v>0.8</v>
      </c>
      <c r="E60" s="122">
        <f>(Ratios!F27-Ratios!D27)/Ratios!D27</f>
        <v>1.5</v>
      </c>
      <c r="F60" s="77"/>
      <c r="G60" s="120"/>
      <c r="H60" s="111"/>
    </row>
    <row r="61" spans="1:8" x14ac:dyDescent="0.25">
      <c r="A61" s="43" t="s">
        <v>8</v>
      </c>
      <c r="B61" s="45"/>
      <c r="C61" s="129">
        <v>0</v>
      </c>
      <c r="D61" s="121">
        <f>(Ratios!E28-Ratios!D28)/Ratios!D28</f>
        <v>0.8</v>
      </c>
      <c r="E61" s="122">
        <f>(Ratios!F28-Ratios!D28)/Ratios!D28</f>
        <v>1.4</v>
      </c>
      <c r="F61" s="77"/>
      <c r="G61" s="120"/>
      <c r="H61" s="111"/>
    </row>
    <row r="62" spans="1:8" x14ac:dyDescent="0.25">
      <c r="A62" s="43" t="s">
        <v>69</v>
      </c>
      <c r="B62" s="45"/>
      <c r="C62" s="129">
        <v>0</v>
      </c>
      <c r="D62" s="121">
        <f>(Ratios!E29-Ratios!D29)/Ratios!D29</f>
        <v>0.73203024911032033</v>
      </c>
      <c r="E62" s="122">
        <f>(Ratios!F29-Ratios!D29)/Ratios!D29</f>
        <v>1.3844412811387901</v>
      </c>
      <c r="F62" s="77"/>
      <c r="G62" s="120"/>
      <c r="H62" s="111"/>
    </row>
    <row r="63" spans="1:8" x14ac:dyDescent="0.25">
      <c r="A63" s="43" t="s">
        <v>56</v>
      </c>
      <c r="B63" s="45"/>
      <c r="C63" s="129">
        <v>0</v>
      </c>
      <c r="D63" s="121">
        <f>(Ratios!E32-Ratios!D32)/Ratios!D32</f>
        <v>1.725609048723898</v>
      </c>
      <c r="E63" s="122">
        <f>(Ratios!F32-Ratios!D32)/Ratios!D32</f>
        <v>1.4270301624129931</v>
      </c>
      <c r="F63" s="77"/>
      <c r="G63" s="120"/>
      <c r="H63" s="111"/>
    </row>
    <row r="64" spans="1:8" x14ac:dyDescent="0.25">
      <c r="A64" s="43" t="s">
        <v>57</v>
      </c>
      <c r="B64" s="45"/>
      <c r="C64" s="129">
        <v>0</v>
      </c>
      <c r="D64" s="121">
        <f>(Ratios!E33-Ratios!D33)/Ratios!D33</f>
        <v>0.96527233115468414</v>
      </c>
      <c r="E64" s="122">
        <f>(Ratios!F33-Ratios!D33)/Ratios!D33</f>
        <v>1.3944389978213507</v>
      </c>
      <c r="F64" s="77"/>
      <c r="G64" s="120"/>
      <c r="H64" s="111"/>
    </row>
    <row r="65" spans="1:8" x14ac:dyDescent="0.25">
      <c r="A65" s="43"/>
      <c r="B65" s="45"/>
      <c r="C65" s="40"/>
      <c r="D65" s="40"/>
      <c r="E65" s="42"/>
      <c r="F65" s="77"/>
      <c r="G65" s="120"/>
      <c r="H65" s="111"/>
    </row>
    <row r="66" spans="1:8" x14ac:dyDescent="0.25">
      <c r="A66" s="44" t="s">
        <v>10</v>
      </c>
      <c r="B66" s="45"/>
      <c r="C66" s="40"/>
      <c r="D66" s="40"/>
      <c r="E66" s="42"/>
      <c r="F66" s="77"/>
      <c r="G66" s="120"/>
      <c r="H66" s="111"/>
    </row>
    <row r="67" spans="1:8" x14ac:dyDescent="0.25">
      <c r="A67" s="43" t="s">
        <v>11</v>
      </c>
      <c r="B67" s="45"/>
      <c r="C67" s="129">
        <v>0</v>
      </c>
      <c r="D67" s="121">
        <f>(Ratios!E36-Ratios!D36)/Ratios!D36</f>
        <v>1.2252747252747254</v>
      </c>
      <c r="E67" s="122">
        <f>(Ratios!F36-Ratios!D36)/Ratios!D36</f>
        <v>1.4711538461538463</v>
      </c>
      <c r="F67" s="77"/>
      <c r="G67" s="114"/>
      <c r="H67" s="111"/>
    </row>
    <row r="68" spans="1:8" x14ac:dyDescent="0.25">
      <c r="A68" s="43" t="s">
        <v>12</v>
      </c>
      <c r="B68" s="45"/>
      <c r="C68" s="129">
        <v>0</v>
      </c>
      <c r="D68" s="121">
        <f>(Ratios!E37-Ratios!D37)/Ratios!D37</f>
        <v>2.6</v>
      </c>
      <c r="E68" s="122">
        <f>(Ratios!F37-Ratios!D37)/Ratios!D37</f>
        <v>0.5</v>
      </c>
      <c r="F68" s="77"/>
      <c r="G68" s="114"/>
      <c r="H68" s="111"/>
    </row>
    <row r="69" spans="1:8" x14ac:dyDescent="0.25">
      <c r="A69" s="43" t="s">
        <v>13</v>
      </c>
      <c r="B69" s="45"/>
      <c r="C69" s="129">
        <v>0</v>
      </c>
      <c r="D69" s="121">
        <f>(Ratios!E38-Ratios!D38)/Ratios!D38</f>
        <v>1.0952941176470588</v>
      </c>
      <c r="E69" s="122">
        <f>(Ratios!F38-Ratios!D38)/Ratios!D38</f>
        <v>1.7941176470588236</v>
      </c>
      <c r="F69" s="77"/>
      <c r="G69" s="120"/>
      <c r="H69" s="111"/>
    </row>
    <row r="70" spans="1:8" x14ac:dyDescent="0.25">
      <c r="A70" s="43" t="s">
        <v>14</v>
      </c>
      <c r="B70" s="45"/>
      <c r="C70" s="129">
        <v>0</v>
      </c>
      <c r="D70" s="121">
        <f>(Ratios!E39-Ratios!D39)/Ratios!D39</f>
        <v>1.759468438538206</v>
      </c>
      <c r="E70" s="122">
        <f>(Ratios!F39-Ratios!D39)/Ratios!D39</f>
        <v>1.1590531561461794</v>
      </c>
      <c r="F70" s="77"/>
      <c r="G70" s="120"/>
      <c r="H70" s="111"/>
    </row>
    <row r="71" spans="1:8" x14ac:dyDescent="0.25">
      <c r="A71" s="43" t="s">
        <v>15</v>
      </c>
      <c r="B71" s="45"/>
      <c r="C71" s="129">
        <v>0</v>
      </c>
      <c r="D71" s="121">
        <f>(Ratios!E40-Ratios!D40)/Ratios!D40</f>
        <v>2.0918400158302211</v>
      </c>
      <c r="E71" s="122">
        <f>(Ratios!F40-Ratios!D40)/Ratios!D40</f>
        <v>0.54592000791511042</v>
      </c>
      <c r="F71" s="77"/>
      <c r="G71" s="120"/>
      <c r="H71" s="111"/>
    </row>
    <row r="72" spans="1:8" x14ac:dyDescent="0.25">
      <c r="A72" s="43" t="s">
        <v>17</v>
      </c>
      <c r="B72" s="45"/>
      <c r="C72" s="129">
        <v>0</v>
      </c>
      <c r="D72" s="121">
        <f>(Ratios!E44-Ratios!D44)/Ratios!D44</f>
        <v>-0.1598992419037977</v>
      </c>
      <c r="E72" s="122">
        <f>(Ratios!F44-Ratios!D44)/Ratios!D44</f>
        <v>1.9786792975859036</v>
      </c>
      <c r="F72" s="77"/>
      <c r="G72" s="120"/>
      <c r="H72" s="111"/>
    </row>
    <row r="73" spans="1:8" ht="13.8" thickBot="1" x14ac:dyDescent="0.3">
      <c r="A73" s="60" t="s">
        <v>18</v>
      </c>
      <c r="B73" s="46"/>
      <c r="C73" s="130">
        <v>0</v>
      </c>
      <c r="D73" s="125">
        <f>(Ratios!E45-Ratios!D45)/Ratios!D45</f>
        <v>0.96527233115468414</v>
      </c>
      <c r="E73" s="126">
        <f>(Ratios!F45-Ratios!D45)/Ratios!D45</f>
        <v>1.3944389978213507</v>
      </c>
      <c r="F73" s="77"/>
      <c r="G73" s="120"/>
      <c r="H73" s="111"/>
    </row>
    <row r="74" spans="1:8" x14ac:dyDescent="0.25">
      <c r="A74" s="17"/>
      <c r="B74" s="17"/>
      <c r="C74" s="17"/>
      <c r="D74" s="17"/>
      <c r="E74" s="17"/>
      <c r="F74" s="77"/>
      <c r="G74" s="120"/>
      <c r="H74" s="111"/>
    </row>
    <row r="75" spans="1:8" ht="13.8" thickBot="1" x14ac:dyDescent="0.3">
      <c r="A75" s="17"/>
      <c r="B75" s="17"/>
      <c r="C75" s="17"/>
      <c r="D75" s="17"/>
      <c r="E75" s="17"/>
      <c r="F75" s="77"/>
      <c r="G75" s="120"/>
      <c r="H75" s="111"/>
    </row>
    <row r="76" spans="1:8" ht="13.8" thickBot="1" x14ac:dyDescent="0.3">
      <c r="A76" s="35" t="s">
        <v>47</v>
      </c>
      <c r="B76" s="65"/>
      <c r="C76" s="115">
        <f>C54</f>
        <v>2015</v>
      </c>
      <c r="D76" s="116">
        <f>D54</f>
        <v>2016</v>
      </c>
      <c r="E76" s="117" t="str">
        <f>E54</f>
        <v>2017E</v>
      </c>
      <c r="F76" s="77"/>
      <c r="G76" s="120"/>
      <c r="H76" s="111"/>
    </row>
    <row r="77" spans="1:8" x14ac:dyDescent="0.25">
      <c r="A77" s="39"/>
      <c r="B77" s="45"/>
      <c r="C77" s="40"/>
      <c r="D77" s="40"/>
      <c r="E77" s="42"/>
      <c r="F77" s="77"/>
      <c r="G77" s="120"/>
      <c r="H77" s="111"/>
    </row>
    <row r="78" spans="1:8" x14ac:dyDescent="0.25">
      <c r="A78" s="43"/>
      <c r="B78" s="40"/>
      <c r="C78" s="40"/>
      <c r="D78" s="40"/>
      <c r="E78" s="42"/>
      <c r="F78" s="77"/>
      <c r="G78" s="120"/>
      <c r="H78" s="111"/>
    </row>
    <row r="79" spans="1:8" x14ac:dyDescent="0.25">
      <c r="A79" s="43" t="s">
        <v>0</v>
      </c>
      <c r="B79" s="45"/>
      <c r="C79" s="129">
        <v>0</v>
      </c>
      <c r="D79" s="121">
        <f>(Ratios!E50-Ratios!D50)/Ratios!D50</f>
        <v>0.7</v>
      </c>
      <c r="E79" s="122">
        <f>(Ratios!F50-Ratios!D50)/Ratios!D50</f>
        <v>1.05</v>
      </c>
      <c r="F79" s="77"/>
      <c r="G79" s="120"/>
      <c r="H79" s="111"/>
    </row>
    <row r="80" spans="1:8" x14ac:dyDescent="0.25">
      <c r="A80" s="43" t="s">
        <v>64</v>
      </c>
      <c r="B80" s="45"/>
      <c r="C80" s="129">
        <v>0</v>
      </c>
      <c r="D80" s="121">
        <f>(Ratios!E51-Ratios!D51)/Ratios!D51</f>
        <v>0.73882681564245811</v>
      </c>
      <c r="E80" s="122">
        <f>(Ratios!F51-Ratios!D51)/Ratios!D51</f>
        <v>1.0251396648044693</v>
      </c>
      <c r="F80" s="77"/>
      <c r="G80" s="114"/>
      <c r="H80" s="111"/>
    </row>
    <row r="81" spans="1:8" x14ac:dyDescent="0.25">
      <c r="A81" s="67" t="s">
        <v>1</v>
      </c>
      <c r="B81" s="40"/>
      <c r="C81" s="129">
        <v>0</v>
      </c>
      <c r="D81" s="121">
        <f>(Ratios!E52-Ratios!D52)/Ratios!D52</f>
        <v>5.1883597883597883</v>
      </c>
      <c r="E81" s="122">
        <f>(Ratios!F52-Ratios!D52)/Ratios!D52</f>
        <v>5.3492063492063489</v>
      </c>
      <c r="F81" s="77"/>
      <c r="G81" s="118"/>
      <c r="H81" s="111"/>
    </row>
    <row r="82" spans="1:8" x14ac:dyDescent="0.25">
      <c r="A82" s="43" t="s">
        <v>59</v>
      </c>
      <c r="B82" s="45"/>
      <c r="C82" s="129">
        <v>0</v>
      </c>
      <c r="D82" s="121">
        <f>(Ratios!E53-Ratios!D53)/Ratios!D53</f>
        <v>1.1176470588235294</v>
      </c>
      <c r="E82" s="122">
        <f>(Ratios!F53-Ratios!D53)/Ratios!D53</f>
        <v>0.80282352941176471</v>
      </c>
      <c r="F82" s="77"/>
      <c r="G82" s="114"/>
      <c r="H82" s="111"/>
    </row>
    <row r="83" spans="1:8" x14ac:dyDescent="0.25">
      <c r="A83" s="43" t="s">
        <v>70</v>
      </c>
      <c r="B83" s="45"/>
      <c r="C83" s="129">
        <v>0</v>
      </c>
      <c r="D83" s="121">
        <f>(Ratios!E55-Ratios!D55)/Ratios!D55</f>
        <v>-0.91659493065518893</v>
      </c>
      <c r="E83" s="122">
        <f>(Ratios!F55-Ratios!D55)/Ratios!D55</f>
        <v>1.4038259206121473</v>
      </c>
      <c r="F83" s="77"/>
      <c r="G83" s="119"/>
      <c r="H83" s="111"/>
    </row>
    <row r="84" spans="1:8" x14ac:dyDescent="0.25">
      <c r="A84" s="43" t="s">
        <v>3</v>
      </c>
      <c r="B84" s="40"/>
      <c r="C84" s="129">
        <v>0</v>
      </c>
      <c r="D84" s="121">
        <f>(Ratios!E56-Ratios!D56)/Ratios!D56</f>
        <v>1.8160000000000001</v>
      </c>
      <c r="E84" s="122">
        <f>(Ratios!F56-Ratios!D56)/Ratios!D56</f>
        <v>0.28000000000000003</v>
      </c>
      <c r="F84" s="77"/>
      <c r="G84" s="120"/>
      <c r="H84" s="111"/>
    </row>
    <row r="85" spans="1:8" x14ac:dyDescent="0.25">
      <c r="A85" s="43" t="s">
        <v>88</v>
      </c>
      <c r="B85" s="45"/>
      <c r="C85" s="129">
        <v>0</v>
      </c>
      <c r="D85" s="121">
        <f>(Ratios!E57-Ratios!D57)/Ratios!D57</f>
        <v>-2.0815825375170531</v>
      </c>
      <c r="E85" s="122">
        <f>(Ratios!F57-Ratios!D57)/Ratios!D57</f>
        <v>1.8829467939972715</v>
      </c>
      <c r="F85" s="77"/>
      <c r="G85" s="120"/>
      <c r="H85" s="111"/>
    </row>
    <row r="86" spans="1:8" x14ac:dyDescent="0.25">
      <c r="A86" s="43" t="s">
        <v>4</v>
      </c>
      <c r="B86" s="40"/>
      <c r="C86" s="129">
        <v>0</v>
      </c>
      <c r="D86" s="121">
        <f>(Ratios!E58-Ratios!D58)/Ratios!D58</f>
        <v>-2.0815825375170531</v>
      </c>
      <c r="E86" s="122">
        <f>(Ratios!F58-Ratios!D58)/Ratios!D58</f>
        <v>1.8829467939972715</v>
      </c>
      <c r="F86" s="77"/>
      <c r="G86" s="120"/>
      <c r="H86" s="111"/>
    </row>
    <row r="87" spans="1:8" ht="13.8" thickBot="1" x14ac:dyDescent="0.3">
      <c r="A87" s="60" t="s">
        <v>5</v>
      </c>
      <c r="B87" s="46"/>
      <c r="C87" s="130">
        <v>0</v>
      </c>
      <c r="D87" s="125">
        <f>(Ratios!E59-Ratios!D59)/Ratios!D59</f>
        <v>-2.0815825375170531</v>
      </c>
      <c r="E87" s="126">
        <f>(Ratios!F59-Ratios!D59)/Ratios!D59</f>
        <v>1.8829467939972715</v>
      </c>
      <c r="F87" s="77"/>
      <c r="G87" s="120"/>
      <c r="H87" s="111"/>
    </row>
    <row r="88" spans="1:8" x14ac:dyDescent="0.25">
      <c r="A88" s="77"/>
      <c r="B88" s="80"/>
      <c r="C88" s="80"/>
      <c r="D88" s="114"/>
      <c r="E88" s="120"/>
      <c r="F88" s="120"/>
      <c r="G88" s="120"/>
      <c r="H88" s="111"/>
    </row>
    <row r="89" spans="1:8" x14ac:dyDescent="0.25">
      <c r="A89" s="7"/>
      <c r="B89" s="6"/>
      <c r="C89" s="6"/>
      <c r="D89" s="12"/>
      <c r="E89" s="13"/>
      <c r="F89" s="13"/>
      <c r="G89" s="13"/>
    </row>
    <row r="90" spans="1:8" x14ac:dyDescent="0.25">
      <c r="A90" s="7"/>
      <c r="B90" s="6"/>
      <c r="C90" s="6"/>
      <c r="D90" s="12"/>
      <c r="E90" s="13"/>
      <c r="F90" s="13"/>
      <c r="G90" s="13"/>
    </row>
    <row r="91" spans="1:8" x14ac:dyDescent="0.25">
      <c r="A91" s="7"/>
      <c r="B91" s="6"/>
      <c r="C91" s="6"/>
      <c r="D91" s="12"/>
      <c r="E91" s="13"/>
      <c r="F91" s="13"/>
      <c r="G91" s="13"/>
    </row>
    <row r="92" spans="1:8" x14ac:dyDescent="0.25">
      <c r="A92" s="7"/>
      <c r="B92" s="6"/>
      <c r="C92" s="6"/>
      <c r="D92" s="12"/>
      <c r="E92" s="13"/>
      <c r="F92" s="13"/>
      <c r="G92" s="13"/>
    </row>
    <row r="93" spans="1:8" x14ac:dyDescent="0.25">
      <c r="A93" s="7"/>
      <c r="B93" s="6"/>
      <c r="C93" s="6"/>
      <c r="D93" s="12"/>
      <c r="E93" s="13"/>
      <c r="F93" s="13"/>
      <c r="G93" s="13"/>
    </row>
    <row r="94" spans="1:8" x14ac:dyDescent="0.25">
      <c r="A94" s="7"/>
      <c r="B94" s="6"/>
      <c r="C94" s="6"/>
      <c r="D94" s="12"/>
      <c r="E94" s="13"/>
      <c r="F94" s="13"/>
      <c r="G94" s="13"/>
    </row>
  </sheetData>
  <phoneticPr fontId="0" type="noConversion"/>
  <pageMargins left="0.75" right="0.75" top="1" bottom="1" header="0.5" footer="0.5"/>
  <pageSetup scale="73" orientation="portrait" horizontalDpi="300" verticalDpi="300" r:id="rId1"/>
  <headerFooter alignWithMargins="0"/>
  <rowBreaks count="1" manualBreakCount="1">
    <brk id="51"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Ratios</vt:lpstr>
      <vt:lpstr>Common Size and % Change</vt:lpstr>
      <vt:lpstr>Ratios!Print_Area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Ratio Analysis. Mini Case Model</dc:title>
  <dc:subject>Mini Case Sheets</dc:subject>
  <dc:creator>Christopher Buzzard, Bart Kreps, Mike Ehrhardt</dc:creator>
  <cp:lastModifiedBy>Mike Ehrhardt</cp:lastModifiedBy>
  <cp:lastPrinted>2001-11-18T20:47:01Z</cp:lastPrinted>
  <dcterms:created xsi:type="dcterms:W3CDTF">1999-05-21T04:40:53Z</dcterms:created>
  <dcterms:modified xsi:type="dcterms:W3CDTF">2015-10-28T13:10:36Z</dcterms:modified>
</cp:coreProperties>
</file>